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3\Referat_31\03_Statistik\05_Infodienst\B_Daten und Fakten\4_Landwirtschaft\4_2_Bodennutzung\4_2_1_Anbau auf dem Ackerland\"/>
    </mc:Choice>
  </mc:AlternateContent>
  <bookViews>
    <workbookView xWindow="120" yWindow="15" windowWidth="14025" windowHeight="12150"/>
  </bookViews>
  <sheets>
    <sheet name="Diagramm" sheetId="3" r:id="rId1"/>
    <sheet name="Daten" sheetId="1" r:id="rId2"/>
  </sheets>
  <definedNames>
    <definedName name="_xlnm._FilterDatabase" localSheetId="1" hidden="1">Daten!$A$2:$C$522</definedName>
    <definedName name="_xlnm.Print_Area" localSheetId="1">Daten!$A$1:$S$442</definedName>
    <definedName name="_xlnm.Print_Area" localSheetId="0">Diagramm!$B$2:$J$35</definedName>
    <definedName name="_xlnm.Print_Titles" localSheetId="1">Daten!$A:$C,Daten!$1:$2</definedName>
  </definedNames>
  <calcPr calcId="162913"/>
</workbook>
</file>

<file path=xl/calcChain.xml><?xml version="1.0" encoding="utf-8"?>
<calcChain xmlns="http://schemas.openxmlformats.org/spreadsheetml/2006/main">
  <c r="E522" i="1" l="1"/>
  <c r="D522" i="1"/>
  <c r="E521" i="1"/>
  <c r="D521" i="1"/>
  <c r="E520" i="1"/>
  <c r="D520" i="1"/>
  <c r="E519" i="1"/>
  <c r="D519" i="1"/>
  <c r="E518" i="1"/>
  <c r="D518" i="1"/>
  <c r="E482" i="1"/>
  <c r="D482" i="1"/>
  <c r="E481" i="1"/>
  <c r="D481" i="1"/>
  <c r="E480" i="1"/>
  <c r="D480" i="1"/>
  <c r="E479" i="1"/>
  <c r="D479" i="1"/>
  <c r="E478" i="1"/>
  <c r="D478" i="1"/>
  <c r="A484" i="1"/>
  <c r="A485" i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A444" i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B46" i="3" l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42" i="1"/>
  <c r="D441" i="1"/>
  <c r="D440" i="1"/>
  <c r="D439" i="1"/>
  <c r="D438" i="1"/>
  <c r="N58" i="3" l="1"/>
  <c r="F58" i="3"/>
  <c r="N57" i="3"/>
  <c r="F57" i="3"/>
  <c r="K57" i="3"/>
  <c r="R58" i="3"/>
  <c r="J57" i="3"/>
  <c r="Q57" i="3"/>
  <c r="I57" i="3"/>
  <c r="O58" i="3"/>
  <c r="M58" i="3"/>
  <c r="E58" i="3"/>
  <c r="M57" i="3"/>
  <c r="E57" i="3"/>
  <c r="J58" i="3"/>
  <c r="R57" i="3"/>
  <c r="L58" i="3"/>
  <c r="D58" i="3"/>
  <c r="L57" i="3"/>
  <c r="D57" i="3"/>
  <c r="Q58" i="3"/>
  <c r="S58" i="3"/>
  <c r="K74" i="3" s="1"/>
  <c r="K58" i="3"/>
  <c r="G74" i="3" s="1"/>
  <c r="S57" i="3"/>
  <c r="I58" i="3"/>
  <c r="G58" i="3"/>
  <c r="G57" i="3"/>
  <c r="P58" i="3"/>
  <c r="H58" i="3"/>
  <c r="P57" i="3"/>
  <c r="H57" i="3"/>
  <c r="O57" i="3"/>
  <c r="S56" i="3"/>
  <c r="H56" i="3"/>
  <c r="D56" i="3"/>
  <c r="F56" i="3"/>
  <c r="J56" i="3"/>
  <c r="N56" i="3"/>
  <c r="R56" i="3"/>
  <c r="K72" i="3" s="1"/>
  <c r="L56" i="3"/>
  <c r="P56" i="3"/>
  <c r="E56" i="3"/>
  <c r="G56" i="3"/>
  <c r="I56" i="3"/>
  <c r="K56" i="3"/>
  <c r="M56" i="3"/>
  <c r="O56" i="3"/>
  <c r="Q56" i="3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E74" i="3" l="1"/>
  <c r="N59" i="3"/>
  <c r="I74" i="3"/>
  <c r="J74" i="3"/>
  <c r="P59" i="3"/>
  <c r="F74" i="3"/>
  <c r="H59" i="3"/>
  <c r="D74" i="3"/>
  <c r="L59" i="3"/>
  <c r="H74" i="3"/>
  <c r="I73" i="3"/>
  <c r="O59" i="3"/>
  <c r="S59" i="3"/>
  <c r="K73" i="3"/>
  <c r="R59" i="3"/>
  <c r="J73" i="3"/>
  <c r="Q59" i="3"/>
  <c r="J59" i="3"/>
  <c r="E59" i="3"/>
  <c r="D73" i="3"/>
  <c r="M59" i="3"/>
  <c r="H73" i="3"/>
  <c r="K59" i="3"/>
  <c r="G73" i="3"/>
  <c r="D59" i="3"/>
  <c r="F59" i="3"/>
  <c r="G59" i="3"/>
  <c r="E73" i="3"/>
  <c r="I59" i="3"/>
  <c r="F73" i="3"/>
  <c r="J72" i="3"/>
  <c r="G72" i="3"/>
  <c r="D72" i="3"/>
  <c r="H72" i="3"/>
  <c r="I72" i="3"/>
  <c r="E72" i="3"/>
  <c r="F72" i="3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62" i="1"/>
  <c r="D361" i="1"/>
  <c r="D360" i="1"/>
  <c r="D359" i="1"/>
  <c r="D358" i="1"/>
  <c r="D54" i="3" s="1"/>
  <c r="S362" i="1" l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S54" i="3" l="1"/>
  <c r="P55" i="3"/>
  <c r="O55" i="3"/>
  <c r="I55" i="3"/>
  <c r="S55" i="3"/>
  <c r="Q55" i="3"/>
  <c r="N55" i="3"/>
  <c r="L55" i="3"/>
  <c r="J55" i="3"/>
  <c r="H55" i="3"/>
  <c r="F55" i="3"/>
  <c r="D55" i="3"/>
  <c r="R55" i="3"/>
  <c r="M55" i="3"/>
  <c r="K55" i="3"/>
  <c r="G55" i="3"/>
  <c r="E55" i="3"/>
  <c r="E54" i="3"/>
  <c r="G54" i="3"/>
  <c r="I54" i="3"/>
  <c r="K54" i="3"/>
  <c r="M54" i="3"/>
  <c r="O54" i="3"/>
  <c r="R54" i="3"/>
  <c r="Q54" i="3"/>
  <c r="F54" i="3"/>
  <c r="H54" i="3"/>
  <c r="J54" i="3"/>
  <c r="L54" i="3"/>
  <c r="N54" i="3"/>
  <c r="P54" i="3"/>
  <c r="J70" i="3" s="1"/>
  <c r="S322" i="1"/>
  <c r="S321" i="1"/>
  <c r="S320" i="1"/>
  <c r="S319" i="1"/>
  <c r="Q322" i="1"/>
  <c r="Q321" i="1"/>
  <c r="Q320" i="1"/>
  <c r="Q319" i="1"/>
  <c r="O322" i="1"/>
  <c r="O321" i="1"/>
  <c r="O320" i="1"/>
  <c r="O319" i="1"/>
  <c r="M322" i="1"/>
  <c r="M321" i="1"/>
  <c r="M320" i="1"/>
  <c r="M319" i="1"/>
  <c r="K322" i="1"/>
  <c r="K321" i="1"/>
  <c r="K320" i="1"/>
  <c r="K319" i="1"/>
  <c r="I322" i="1"/>
  <c r="I321" i="1"/>
  <c r="I320" i="1"/>
  <c r="I319" i="1"/>
  <c r="G322" i="1"/>
  <c r="G321" i="1"/>
  <c r="G320" i="1"/>
  <c r="G319" i="1"/>
  <c r="E322" i="1"/>
  <c r="E53" i="3" s="1"/>
  <c r="E321" i="1"/>
  <c r="E320" i="1"/>
  <c r="E319" i="1"/>
  <c r="D319" i="1"/>
  <c r="D320" i="1"/>
  <c r="D321" i="1"/>
  <c r="D322" i="1"/>
  <c r="D53" i="3" s="1"/>
  <c r="D75" i="3" l="1"/>
  <c r="C35" i="3" s="1"/>
  <c r="H71" i="3"/>
  <c r="G71" i="3"/>
  <c r="J71" i="3"/>
  <c r="E71" i="3"/>
  <c r="F71" i="3"/>
  <c r="D71" i="3"/>
  <c r="K71" i="3"/>
  <c r="I71" i="3"/>
  <c r="K70" i="3"/>
  <c r="H70" i="3"/>
  <c r="F70" i="3"/>
  <c r="D70" i="3"/>
  <c r="I70" i="3"/>
  <c r="G70" i="3"/>
  <c r="E70" i="3"/>
  <c r="R322" i="1"/>
  <c r="R321" i="1"/>
  <c r="R320" i="1"/>
  <c r="R319" i="1"/>
  <c r="P322" i="1"/>
  <c r="P321" i="1"/>
  <c r="P320" i="1"/>
  <c r="P319" i="1"/>
  <c r="N322" i="1"/>
  <c r="N321" i="1"/>
  <c r="N320" i="1"/>
  <c r="N319" i="1"/>
  <c r="L322" i="1"/>
  <c r="L321" i="1"/>
  <c r="L320" i="1"/>
  <c r="L319" i="1"/>
  <c r="J322" i="1"/>
  <c r="J321" i="1"/>
  <c r="J320" i="1"/>
  <c r="J319" i="1"/>
  <c r="H322" i="1"/>
  <c r="H321" i="1"/>
  <c r="H320" i="1"/>
  <c r="H319" i="1"/>
  <c r="F322" i="1"/>
  <c r="F53" i="3" s="1"/>
  <c r="F321" i="1"/>
  <c r="F320" i="1"/>
  <c r="F319" i="1"/>
  <c r="L278" i="1" l="1"/>
  <c r="M278" i="1"/>
  <c r="L279" i="1"/>
  <c r="M279" i="1"/>
  <c r="L280" i="1"/>
  <c r="M280" i="1"/>
  <c r="L281" i="1"/>
  <c r="M281" i="1"/>
  <c r="L282" i="1"/>
  <c r="M282" i="1"/>
  <c r="E279" i="1" l="1"/>
  <c r="F279" i="1"/>
  <c r="G279" i="1"/>
  <c r="H279" i="1"/>
  <c r="I279" i="1"/>
  <c r="J279" i="1"/>
  <c r="K279" i="1"/>
  <c r="N279" i="1"/>
  <c r="O279" i="1"/>
  <c r="P279" i="1"/>
  <c r="Q279" i="1"/>
  <c r="R279" i="1"/>
  <c r="S279" i="1"/>
  <c r="E280" i="1"/>
  <c r="F280" i="1"/>
  <c r="G280" i="1"/>
  <c r="H280" i="1"/>
  <c r="I280" i="1"/>
  <c r="J280" i="1"/>
  <c r="K280" i="1"/>
  <c r="N280" i="1"/>
  <c r="O280" i="1"/>
  <c r="P280" i="1"/>
  <c r="Q280" i="1"/>
  <c r="R280" i="1"/>
  <c r="S280" i="1"/>
  <c r="E281" i="1"/>
  <c r="F281" i="1"/>
  <c r="G281" i="1"/>
  <c r="H281" i="1"/>
  <c r="I281" i="1"/>
  <c r="J281" i="1"/>
  <c r="K281" i="1"/>
  <c r="N281" i="1"/>
  <c r="O281" i="1"/>
  <c r="P281" i="1"/>
  <c r="Q281" i="1"/>
  <c r="R281" i="1"/>
  <c r="S281" i="1"/>
  <c r="E282" i="1"/>
  <c r="F282" i="1"/>
  <c r="G282" i="1"/>
  <c r="H282" i="1"/>
  <c r="I282" i="1"/>
  <c r="J282" i="1"/>
  <c r="K282" i="1"/>
  <c r="N282" i="1"/>
  <c r="O282" i="1"/>
  <c r="P282" i="1"/>
  <c r="Q282" i="1"/>
  <c r="R282" i="1"/>
  <c r="S282" i="1"/>
  <c r="D282" i="1"/>
  <c r="D281" i="1"/>
  <c r="D280" i="1"/>
  <c r="D279" i="1"/>
  <c r="E278" i="1"/>
  <c r="F278" i="1"/>
  <c r="G278" i="1"/>
  <c r="H278" i="1"/>
  <c r="I278" i="1"/>
  <c r="J278" i="1"/>
  <c r="K278" i="1"/>
  <c r="N278" i="1"/>
  <c r="O278" i="1"/>
  <c r="P278" i="1"/>
  <c r="Q278" i="1"/>
  <c r="R278" i="1"/>
  <c r="S278" i="1"/>
  <c r="D278" i="1"/>
  <c r="E239" i="1" l="1"/>
  <c r="F239" i="1"/>
  <c r="G239" i="1"/>
  <c r="H239" i="1"/>
  <c r="I239" i="1"/>
  <c r="J239" i="1"/>
  <c r="K239" i="1"/>
  <c r="N239" i="1"/>
  <c r="O239" i="1"/>
  <c r="P239" i="1"/>
  <c r="Q239" i="1"/>
  <c r="R239" i="1"/>
  <c r="S239" i="1"/>
  <c r="E240" i="1"/>
  <c r="F240" i="1"/>
  <c r="G240" i="1"/>
  <c r="H240" i="1"/>
  <c r="I240" i="1"/>
  <c r="J240" i="1"/>
  <c r="K240" i="1"/>
  <c r="N240" i="1"/>
  <c r="O240" i="1"/>
  <c r="P240" i="1"/>
  <c r="Q240" i="1"/>
  <c r="R240" i="1"/>
  <c r="S240" i="1"/>
  <c r="E241" i="1"/>
  <c r="F241" i="1"/>
  <c r="G241" i="1"/>
  <c r="H241" i="1"/>
  <c r="I241" i="1"/>
  <c r="J241" i="1"/>
  <c r="K241" i="1"/>
  <c r="N241" i="1"/>
  <c r="O241" i="1"/>
  <c r="P241" i="1"/>
  <c r="Q241" i="1"/>
  <c r="R241" i="1"/>
  <c r="S241" i="1"/>
  <c r="E242" i="1"/>
  <c r="F242" i="1"/>
  <c r="G242" i="1"/>
  <c r="H242" i="1"/>
  <c r="I242" i="1"/>
  <c r="J242" i="1"/>
  <c r="K242" i="1"/>
  <c r="N242" i="1"/>
  <c r="O242" i="1"/>
  <c r="P242" i="1"/>
  <c r="Q242" i="1"/>
  <c r="R242" i="1"/>
  <c r="S242" i="1"/>
  <c r="D242" i="1"/>
  <c r="D241" i="1"/>
  <c r="D240" i="1"/>
  <c r="D239" i="1"/>
  <c r="D238" i="1"/>
  <c r="E238" i="1"/>
  <c r="F238" i="1"/>
  <c r="G238" i="1"/>
  <c r="H238" i="1"/>
  <c r="I238" i="1"/>
  <c r="J238" i="1"/>
  <c r="K238" i="1"/>
  <c r="N238" i="1"/>
  <c r="O238" i="1"/>
  <c r="P238" i="1"/>
  <c r="Q238" i="1"/>
  <c r="S238" i="1"/>
  <c r="R238" i="1"/>
  <c r="S4" i="3" l="1"/>
  <c r="B3" i="3" s="1"/>
  <c r="B4" i="3"/>
  <c r="E198" i="1"/>
  <c r="F198" i="1"/>
  <c r="G198" i="1"/>
  <c r="H198" i="1"/>
  <c r="I198" i="1"/>
  <c r="J198" i="1"/>
  <c r="K198" i="1"/>
  <c r="N198" i="1"/>
  <c r="O198" i="1"/>
  <c r="P198" i="1"/>
  <c r="Q198" i="1"/>
  <c r="R198" i="1"/>
  <c r="S198" i="1"/>
  <c r="E199" i="1"/>
  <c r="F199" i="1"/>
  <c r="G199" i="1"/>
  <c r="H199" i="1"/>
  <c r="I199" i="1"/>
  <c r="J199" i="1"/>
  <c r="K199" i="1"/>
  <c r="N199" i="1"/>
  <c r="O199" i="1"/>
  <c r="P199" i="1"/>
  <c r="Q199" i="1"/>
  <c r="R199" i="1"/>
  <c r="S199" i="1"/>
  <c r="E200" i="1"/>
  <c r="F200" i="1"/>
  <c r="G200" i="1"/>
  <c r="H200" i="1"/>
  <c r="I200" i="1"/>
  <c r="J200" i="1"/>
  <c r="K200" i="1"/>
  <c r="N200" i="1"/>
  <c r="O200" i="1"/>
  <c r="P200" i="1"/>
  <c r="Q200" i="1"/>
  <c r="R200" i="1"/>
  <c r="S200" i="1"/>
  <c r="E201" i="1"/>
  <c r="F201" i="1"/>
  <c r="G201" i="1"/>
  <c r="H201" i="1"/>
  <c r="I201" i="1"/>
  <c r="J201" i="1"/>
  <c r="K201" i="1"/>
  <c r="N201" i="1"/>
  <c r="O201" i="1"/>
  <c r="P201" i="1"/>
  <c r="Q201" i="1"/>
  <c r="R201" i="1"/>
  <c r="S201" i="1"/>
  <c r="E202" i="1"/>
  <c r="F202" i="1"/>
  <c r="G202" i="1"/>
  <c r="H202" i="1"/>
  <c r="I202" i="1"/>
  <c r="J202" i="1"/>
  <c r="K202" i="1"/>
  <c r="N202" i="1"/>
  <c r="O202" i="1"/>
  <c r="P202" i="1"/>
  <c r="Q202" i="1"/>
  <c r="R202" i="1"/>
  <c r="S202" i="1"/>
  <c r="D198" i="1"/>
  <c r="D202" i="1"/>
  <c r="D201" i="1"/>
  <c r="D200" i="1"/>
  <c r="D199" i="1"/>
  <c r="S52" i="3" l="1"/>
  <c r="S50" i="3"/>
  <c r="R52" i="3"/>
  <c r="R50" i="3"/>
  <c r="Q51" i="3"/>
  <c r="P52" i="3"/>
  <c r="P50" i="3"/>
  <c r="O50" i="3"/>
  <c r="N52" i="3"/>
  <c r="N50" i="3"/>
  <c r="M51" i="3"/>
  <c r="M49" i="3"/>
  <c r="M47" i="3"/>
  <c r="L52" i="3"/>
  <c r="L50" i="3"/>
  <c r="L48" i="3"/>
  <c r="L46" i="3"/>
  <c r="P53" i="3"/>
  <c r="N53" i="3"/>
  <c r="L53" i="3"/>
  <c r="J53" i="3"/>
  <c r="H53" i="3"/>
  <c r="R53" i="3"/>
  <c r="Q52" i="3"/>
  <c r="Q50" i="3"/>
  <c r="P51" i="3"/>
  <c r="O51" i="3"/>
  <c r="N51" i="3"/>
  <c r="M52" i="3"/>
  <c r="M50" i="3"/>
  <c r="M46" i="3"/>
  <c r="L51" i="3"/>
  <c r="L47" i="3"/>
  <c r="H63" i="3" s="1"/>
  <c r="Q53" i="3"/>
  <c r="M53" i="3"/>
  <c r="I53" i="3"/>
  <c r="G53" i="3"/>
  <c r="S53" i="3"/>
  <c r="S51" i="3"/>
  <c r="R51" i="3"/>
  <c r="O52" i="3"/>
  <c r="M48" i="3"/>
  <c r="L49" i="3"/>
  <c r="O53" i="3"/>
  <c r="K53" i="3"/>
  <c r="J52" i="3"/>
  <c r="K52" i="3"/>
  <c r="I52" i="3"/>
  <c r="G52" i="3"/>
  <c r="E52" i="3"/>
  <c r="H52" i="3"/>
  <c r="F52" i="3"/>
  <c r="D52" i="3"/>
  <c r="K51" i="3"/>
  <c r="J51" i="3"/>
  <c r="I51" i="3"/>
  <c r="H51" i="3"/>
  <c r="G51" i="3"/>
  <c r="F51" i="3"/>
  <c r="E51" i="3"/>
  <c r="D51" i="3"/>
  <c r="K50" i="3"/>
  <c r="J50" i="3"/>
  <c r="I50" i="3"/>
  <c r="H50" i="3"/>
  <c r="G50" i="3"/>
  <c r="F50" i="3"/>
  <c r="E50" i="3"/>
  <c r="D50" i="3"/>
  <c r="D23" i="1"/>
  <c r="D41" i="1" s="1"/>
  <c r="E23" i="1"/>
  <c r="E38" i="1" s="1"/>
  <c r="D38" i="1"/>
  <c r="F38" i="1"/>
  <c r="G38" i="1"/>
  <c r="H38" i="1"/>
  <c r="I38" i="1"/>
  <c r="J38" i="1"/>
  <c r="K38" i="1"/>
  <c r="N38" i="1"/>
  <c r="O38" i="1"/>
  <c r="P38" i="1"/>
  <c r="P46" i="3" s="1"/>
  <c r="Q38" i="1"/>
  <c r="R38" i="1"/>
  <c r="S38" i="1"/>
  <c r="D39" i="1"/>
  <c r="E39" i="1"/>
  <c r="F39" i="1"/>
  <c r="G39" i="1"/>
  <c r="H39" i="1"/>
  <c r="I39" i="1"/>
  <c r="J39" i="1"/>
  <c r="K39" i="1"/>
  <c r="N39" i="1"/>
  <c r="O39" i="1"/>
  <c r="P39" i="1"/>
  <c r="Q39" i="1"/>
  <c r="R39" i="1"/>
  <c r="S39" i="1"/>
  <c r="D40" i="1"/>
  <c r="E40" i="1"/>
  <c r="F40" i="1"/>
  <c r="G40" i="1"/>
  <c r="H40" i="1"/>
  <c r="I40" i="1"/>
  <c r="J40" i="1"/>
  <c r="K40" i="1"/>
  <c r="N40" i="1"/>
  <c r="O40" i="1"/>
  <c r="P40" i="1"/>
  <c r="Q40" i="1"/>
  <c r="R40" i="1"/>
  <c r="S40" i="1"/>
  <c r="F41" i="1"/>
  <c r="G41" i="1"/>
  <c r="H41" i="1"/>
  <c r="I41" i="1"/>
  <c r="J41" i="1"/>
  <c r="K41" i="1"/>
  <c r="N41" i="1"/>
  <c r="O41" i="1"/>
  <c r="P41" i="1"/>
  <c r="Q41" i="1"/>
  <c r="R41" i="1"/>
  <c r="S41" i="1"/>
  <c r="D42" i="1"/>
  <c r="E42" i="1"/>
  <c r="F42" i="1"/>
  <c r="G42" i="1"/>
  <c r="H42" i="1"/>
  <c r="I42" i="1"/>
  <c r="J42" i="1"/>
  <c r="K42" i="1"/>
  <c r="N42" i="1"/>
  <c r="O42" i="1"/>
  <c r="P42" i="1"/>
  <c r="Q42" i="1"/>
  <c r="R42" i="1"/>
  <c r="S42" i="1"/>
  <c r="D63" i="1"/>
  <c r="D81" i="1" s="1"/>
  <c r="E63" i="1"/>
  <c r="E78" i="1" s="1"/>
  <c r="F63" i="1"/>
  <c r="F78" i="1" s="1"/>
  <c r="N63" i="1"/>
  <c r="N78" i="1" s="1"/>
  <c r="D78" i="1"/>
  <c r="G78" i="1"/>
  <c r="H78" i="1"/>
  <c r="I78" i="1"/>
  <c r="J78" i="1"/>
  <c r="K78" i="1"/>
  <c r="O78" i="1"/>
  <c r="P78" i="1"/>
  <c r="Q78" i="1"/>
  <c r="R78" i="1"/>
  <c r="S78" i="1"/>
  <c r="D79" i="1"/>
  <c r="E79" i="1"/>
  <c r="F79" i="1"/>
  <c r="G79" i="1"/>
  <c r="H79" i="1"/>
  <c r="I79" i="1"/>
  <c r="J79" i="1"/>
  <c r="K79" i="1"/>
  <c r="N79" i="1"/>
  <c r="N47" i="3" s="1"/>
  <c r="O79" i="1"/>
  <c r="P79" i="1"/>
  <c r="P47" i="3" s="1"/>
  <c r="Q79" i="1"/>
  <c r="R79" i="1"/>
  <c r="R47" i="3" s="1"/>
  <c r="S79" i="1"/>
  <c r="D80" i="1"/>
  <c r="E80" i="1"/>
  <c r="F80" i="1"/>
  <c r="G80" i="1"/>
  <c r="H80" i="1"/>
  <c r="I80" i="1"/>
  <c r="J80" i="1"/>
  <c r="K80" i="1"/>
  <c r="N80" i="1"/>
  <c r="O80" i="1"/>
  <c r="P80" i="1"/>
  <c r="Q80" i="1"/>
  <c r="R80" i="1"/>
  <c r="S80" i="1"/>
  <c r="G81" i="1"/>
  <c r="H81" i="1"/>
  <c r="I81" i="1"/>
  <c r="J81" i="1"/>
  <c r="K81" i="1"/>
  <c r="O81" i="1"/>
  <c r="P81" i="1"/>
  <c r="Q81" i="1"/>
  <c r="R81" i="1"/>
  <c r="S81" i="1"/>
  <c r="D82" i="1"/>
  <c r="E82" i="1"/>
  <c r="F82" i="1"/>
  <c r="G82" i="1"/>
  <c r="H82" i="1"/>
  <c r="I82" i="1"/>
  <c r="J82" i="1"/>
  <c r="K82" i="1"/>
  <c r="N82" i="1"/>
  <c r="O82" i="1"/>
  <c r="P82" i="1"/>
  <c r="Q82" i="1"/>
  <c r="R82" i="1"/>
  <c r="S82" i="1"/>
  <c r="D103" i="1"/>
  <c r="E103" i="1"/>
  <c r="E118" i="1" s="1"/>
  <c r="F103" i="1"/>
  <c r="F118" i="1" s="1"/>
  <c r="G103" i="1"/>
  <c r="G118" i="1" s="1"/>
  <c r="D118" i="1"/>
  <c r="H118" i="1"/>
  <c r="I118" i="1"/>
  <c r="J118" i="1"/>
  <c r="K118" i="1"/>
  <c r="N118" i="1"/>
  <c r="O118" i="1"/>
  <c r="P118" i="1"/>
  <c r="Q118" i="1"/>
  <c r="R118" i="1"/>
  <c r="S118" i="1"/>
  <c r="D119" i="1"/>
  <c r="E119" i="1"/>
  <c r="F119" i="1"/>
  <c r="G119" i="1"/>
  <c r="H119" i="1"/>
  <c r="I119" i="1"/>
  <c r="J119" i="1"/>
  <c r="K119" i="1"/>
  <c r="N119" i="1"/>
  <c r="O119" i="1"/>
  <c r="P119" i="1"/>
  <c r="Q119" i="1"/>
  <c r="R119" i="1"/>
  <c r="S119" i="1"/>
  <c r="D120" i="1"/>
  <c r="E120" i="1"/>
  <c r="F120" i="1"/>
  <c r="G120" i="1"/>
  <c r="H120" i="1"/>
  <c r="I120" i="1"/>
  <c r="J120" i="1"/>
  <c r="K120" i="1"/>
  <c r="N120" i="1"/>
  <c r="O120" i="1"/>
  <c r="P120" i="1"/>
  <c r="Q120" i="1"/>
  <c r="R120" i="1"/>
  <c r="S120" i="1"/>
  <c r="D121" i="1"/>
  <c r="G121" i="1"/>
  <c r="H121" i="1"/>
  <c r="I121" i="1"/>
  <c r="J121" i="1"/>
  <c r="K121" i="1"/>
  <c r="N121" i="1"/>
  <c r="O121" i="1"/>
  <c r="P121" i="1"/>
  <c r="Q121" i="1"/>
  <c r="R121" i="1"/>
  <c r="S121" i="1"/>
  <c r="D122" i="1"/>
  <c r="E122" i="1"/>
  <c r="F122" i="1"/>
  <c r="G122" i="1"/>
  <c r="H122" i="1"/>
  <c r="I122" i="1"/>
  <c r="J122" i="1"/>
  <c r="K122" i="1"/>
  <c r="N122" i="1"/>
  <c r="N48" i="3" s="1"/>
  <c r="O122" i="1"/>
  <c r="P122" i="1"/>
  <c r="Q122" i="1"/>
  <c r="R122" i="1"/>
  <c r="R48" i="3" s="1"/>
  <c r="S122" i="1"/>
  <c r="D143" i="1"/>
  <c r="D158" i="1" s="1"/>
  <c r="E143" i="1"/>
  <c r="E158" i="1" s="1"/>
  <c r="F143" i="1"/>
  <c r="F161" i="1" s="1"/>
  <c r="G143" i="1"/>
  <c r="G158" i="1"/>
  <c r="H158" i="1"/>
  <c r="I158" i="1"/>
  <c r="J158" i="1"/>
  <c r="K158" i="1"/>
  <c r="N158" i="1"/>
  <c r="O158" i="1"/>
  <c r="P158" i="1"/>
  <c r="Q158" i="1"/>
  <c r="R158" i="1"/>
  <c r="S158" i="1"/>
  <c r="D159" i="1"/>
  <c r="E159" i="1"/>
  <c r="F159" i="1"/>
  <c r="G159" i="1"/>
  <c r="H159" i="1"/>
  <c r="I159" i="1"/>
  <c r="J159" i="1"/>
  <c r="K159" i="1"/>
  <c r="N159" i="1"/>
  <c r="O159" i="1"/>
  <c r="P159" i="1"/>
  <c r="Q159" i="1"/>
  <c r="R159" i="1"/>
  <c r="S159" i="1"/>
  <c r="D160" i="1"/>
  <c r="E160" i="1"/>
  <c r="F160" i="1"/>
  <c r="G160" i="1"/>
  <c r="H160" i="1"/>
  <c r="I160" i="1"/>
  <c r="J160" i="1"/>
  <c r="K160" i="1"/>
  <c r="N160" i="1"/>
  <c r="O160" i="1"/>
  <c r="P160" i="1"/>
  <c r="Q160" i="1"/>
  <c r="R160" i="1"/>
  <c r="S160" i="1"/>
  <c r="E161" i="1"/>
  <c r="G161" i="1"/>
  <c r="H161" i="1"/>
  <c r="I161" i="1"/>
  <c r="J161" i="1"/>
  <c r="K161" i="1"/>
  <c r="N161" i="1"/>
  <c r="O161" i="1"/>
  <c r="P161" i="1"/>
  <c r="Q161" i="1"/>
  <c r="R161" i="1"/>
  <c r="S161" i="1"/>
  <c r="D162" i="1"/>
  <c r="E162" i="1"/>
  <c r="F162" i="1"/>
  <c r="G162" i="1"/>
  <c r="H162" i="1"/>
  <c r="I162" i="1"/>
  <c r="J162" i="1"/>
  <c r="K162" i="1"/>
  <c r="N162" i="1"/>
  <c r="N49" i="3" s="1"/>
  <c r="O162" i="1"/>
  <c r="P162" i="1"/>
  <c r="Q162" i="1"/>
  <c r="R162" i="1"/>
  <c r="S162" i="1"/>
  <c r="F121" i="1" l="1"/>
  <c r="D161" i="1"/>
  <c r="F158" i="1"/>
  <c r="F49" i="3" s="1"/>
  <c r="E121" i="1"/>
  <c r="F81" i="1"/>
  <c r="E81" i="1"/>
  <c r="Q47" i="3"/>
  <c r="E41" i="1"/>
  <c r="O47" i="3"/>
  <c r="S49" i="3"/>
  <c r="O49" i="3"/>
  <c r="Q48" i="3"/>
  <c r="K47" i="3"/>
  <c r="G47" i="3"/>
  <c r="S46" i="3"/>
  <c r="Q46" i="3"/>
  <c r="O46" i="3"/>
  <c r="Q49" i="3"/>
  <c r="S48" i="3"/>
  <c r="O48" i="3"/>
  <c r="I47" i="3"/>
  <c r="E47" i="3"/>
  <c r="R49" i="3"/>
  <c r="K65" i="3" s="1"/>
  <c r="P49" i="3"/>
  <c r="P48" i="3"/>
  <c r="J64" i="3" s="1"/>
  <c r="S47" i="3"/>
  <c r="R46" i="3"/>
  <c r="K62" i="3" s="1"/>
  <c r="N46" i="3"/>
  <c r="H67" i="3"/>
  <c r="H65" i="3"/>
  <c r="H64" i="3"/>
  <c r="J62" i="3"/>
  <c r="H62" i="3"/>
  <c r="H66" i="3"/>
  <c r="D69" i="3"/>
  <c r="F69" i="3"/>
  <c r="H69" i="3"/>
  <c r="J69" i="3"/>
  <c r="K69" i="3"/>
  <c r="E69" i="3"/>
  <c r="G69" i="3"/>
  <c r="I69" i="3"/>
  <c r="E75" i="3"/>
  <c r="D35" i="3" s="1"/>
  <c r="K49" i="3"/>
  <c r="I49" i="3"/>
  <c r="G49" i="3"/>
  <c r="E49" i="3"/>
  <c r="K48" i="3"/>
  <c r="I48" i="3"/>
  <c r="G48" i="3"/>
  <c r="E48" i="3"/>
  <c r="K46" i="3"/>
  <c r="I46" i="3"/>
  <c r="G46" i="3"/>
  <c r="E46" i="3"/>
  <c r="J49" i="3"/>
  <c r="G65" i="3" s="1"/>
  <c r="H49" i="3"/>
  <c r="F65" i="3" s="1"/>
  <c r="D49" i="3"/>
  <c r="J48" i="3"/>
  <c r="G64" i="3" s="1"/>
  <c r="H48" i="3"/>
  <c r="F48" i="3"/>
  <c r="D48" i="3"/>
  <c r="J47" i="3"/>
  <c r="G63" i="3" s="1"/>
  <c r="H47" i="3"/>
  <c r="F63" i="3" s="1"/>
  <c r="F47" i="3"/>
  <c r="E63" i="3" s="1"/>
  <c r="D47" i="3"/>
  <c r="D63" i="3" s="1"/>
  <c r="J46" i="3"/>
  <c r="H46" i="3"/>
  <c r="F46" i="3"/>
  <c r="D46" i="3"/>
  <c r="H68" i="3"/>
  <c r="K75" i="3"/>
  <c r="J35" i="3" s="1"/>
  <c r="G68" i="3"/>
  <c r="G75" i="3"/>
  <c r="F35" i="3" s="1"/>
  <c r="D68" i="3"/>
  <c r="F68" i="3"/>
  <c r="I68" i="3"/>
  <c r="K68" i="3"/>
  <c r="E68" i="3"/>
  <c r="J68" i="3"/>
  <c r="D67" i="3"/>
  <c r="E67" i="3"/>
  <c r="F67" i="3"/>
  <c r="F75" i="3"/>
  <c r="E35" i="3" s="1"/>
  <c r="G67" i="3"/>
  <c r="I67" i="3"/>
  <c r="K67" i="3"/>
  <c r="J67" i="3"/>
  <c r="D66" i="3"/>
  <c r="E66" i="3"/>
  <c r="F66" i="3"/>
  <c r="G66" i="3"/>
  <c r="I66" i="3"/>
  <c r="J66" i="3"/>
  <c r="K66" i="3"/>
  <c r="K63" i="3"/>
  <c r="I63" i="3"/>
  <c r="K64" i="3"/>
  <c r="I64" i="3"/>
  <c r="J63" i="3"/>
  <c r="I65" i="3"/>
  <c r="N81" i="1"/>
  <c r="J65" i="3" l="1"/>
  <c r="E64" i="3"/>
  <c r="E65" i="3"/>
  <c r="I62" i="3"/>
  <c r="D62" i="3"/>
  <c r="F62" i="3"/>
  <c r="D64" i="3"/>
  <c r="G62" i="3"/>
  <c r="F64" i="3"/>
  <c r="D65" i="3"/>
  <c r="E62" i="3"/>
  <c r="J75" i="3"/>
  <c r="I35" i="3" s="1"/>
  <c r="H75" i="3"/>
  <c r="G35" i="3" s="1"/>
  <c r="I75" i="3"/>
  <c r="H35" i="3" s="1"/>
</calcChain>
</file>

<file path=xl/comments1.xml><?xml version="1.0" encoding="utf-8"?>
<comments xmlns="http://schemas.openxmlformats.org/spreadsheetml/2006/main">
  <authors>
    <author>Müller, Richard (LEL)</author>
  </authors>
  <commentList>
    <comment ref="G34" authorId="0" shapeId="0">
      <text>
        <r>
          <rPr>
            <sz val="8"/>
            <color indexed="81"/>
            <rFont val="Tahoma"/>
            <family val="2"/>
          </rPr>
          <t>ab 2015</t>
        </r>
      </text>
    </comment>
    <comment ref="H34" authorId="0" shapeId="0">
      <text>
        <r>
          <rPr>
            <sz val="8"/>
            <color indexed="81"/>
            <rFont val="Tahoma"/>
            <family val="2"/>
          </rPr>
          <t>ab 2015: einschließlich NC 211, 212 und 221</t>
        </r>
      </text>
    </comment>
  </commentList>
</comments>
</file>

<file path=xl/comments2.xml><?xml version="1.0" encoding="utf-8"?>
<comments xmlns="http://schemas.openxmlformats.org/spreadsheetml/2006/main">
  <authors>
    <author>Müller, Richard (LEL)</author>
  </authors>
  <commentList>
    <comment ref="N1" authorId="0" shapeId="0">
      <text>
        <r>
          <rPr>
            <sz val="8"/>
            <color indexed="81"/>
            <rFont val="Tahoma"/>
            <family val="2"/>
          </rPr>
          <t>ab 2015: einschließlich NC 211, 212 und 221</t>
        </r>
      </text>
    </comment>
  </commentList>
</comments>
</file>

<file path=xl/sharedStrings.xml><?xml version="1.0" encoding="utf-8"?>
<sst xmlns="http://schemas.openxmlformats.org/spreadsheetml/2006/main" count="1241" uniqueCount="132">
  <si>
    <t>2012</t>
  </si>
  <si>
    <t>2011</t>
  </si>
  <si>
    <t>2010</t>
  </si>
  <si>
    <t>Ostalb (Ellwangen)</t>
  </si>
  <si>
    <t>1101</t>
  </si>
  <si>
    <t>Jahr</t>
  </si>
  <si>
    <t>RP Tübingen</t>
  </si>
  <si>
    <t>RP Freiburg</t>
  </si>
  <si>
    <t>RP Karlsruhe</t>
  </si>
  <si>
    <t>RP Stuttgart</t>
  </si>
  <si>
    <t>Land Baden-Württemberg</t>
  </si>
  <si>
    <t>Alb-Donau (Ulm)</t>
  </si>
  <si>
    <t>4170</t>
  </si>
  <si>
    <t>Bodensee (Friedrichshafen)</t>
  </si>
  <si>
    <t>4160</t>
  </si>
  <si>
    <t>Sigmaringen-Laiz</t>
  </si>
  <si>
    <t>4150</t>
  </si>
  <si>
    <t>Tübingen</t>
  </si>
  <si>
    <t>4140</t>
  </si>
  <si>
    <t>Reutlingen (Münsingen)</t>
  </si>
  <si>
    <t>4131</t>
  </si>
  <si>
    <t>Ravensburg</t>
  </si>
  <si>
    <t>4120</t>
  </si>
  <si>
    <t>Biberach</t>
  </si>
  <si>
    <t>4110</t>
  </si>
  <si>
    <t>Zollernalb (Balingen)</t>
  </si>
  <si>
    <t>4100</t>
  </si>
  <si>
    <t>Waldshut (Waldshut-Tiengen)</t>
  </si>
  <si>
    <t>3180</t>
  </si>
  <si>
    <t>Tuttlingen</t>
  </si>
  <si>
    <t>3170</t>
  </si>
  <si>
    <t>Rottweil</t>
  </si>
  <si>
    <t>3160</t>
  </si>
  <si>
    <t>Konstanz (Stockach)</t>
  </si>
  <si>
    <t>3151</t>
  </si>
  <si>
    <t>Ortenau (Offenburg)</t>
  </si>
  <si>
    <t>3140</t>
  </si>
  <si>
    <t>Lörrach</t>
  </si>
  <si>
    <t>3130</t>
  </si>
  <si>
    <t>Breisgau-Hochschwarzwald (Breisach)</t>
  </si>
  <si>
    <t>3120</t>
  </si>
  <si>
    <t>Emmendingen</t>
  </si>
  <si>
    <t>3110</t>
  </si>
  <si>
    <t>Schwarzwald-Baar (Donaueschingen)</t>
  </si>
  <si>
    <t>3100</t>
  </si>
  <si>
    <t>Calw</t>
  </si>
  <si>
    <t>2160</t>
  </si>
  <si>
    <t>Enz (Pforzheim)</t>
  </si>
  <si>
    <t>2150</t>
  </si>
  <si>
    <t>Neckar-Odenwald (Buchen)</t>
  </si>
  <si>
    <t>2141</t>
  </si>
  <si>
    <t>Rhein-Neckar (Sinsheim)</t>
  </si>
  <si>
    <t>2131</t>
  </si>
  <si>
    <t>Karlsruhe (Bruchsal)</t>
  </si>
  <si>
    <t>2121</t>
  </si>
  <si>
    <t>Freudenstadt (Horb)</t>
  </si>
  <si>
    <t>2110</t>
  </si>
  <si>
    <t>Rastatt</t>
  </si>
  <si>
    <t>2100</t>
  </si>
  <si>
    <t>Schwäbisch Hall (Ilshofen)</t>
  </si>
  <si>
    <t>1200</t>
  </si>
  <si>
    <t>Hohenlohe (Öhringen)</t>
  </si>
  <si>
    <t>1190</t>
  </si>
  <si>
    <t>Esslingen (Nürtingen)</t>
  </si>
  <si>
    <t>1180</t>
  </si>
  <si>
    <t>Ludwigsburg</t>
  </si>
  <si>
    <t>1170</t>
  </si>
  <si>
    <t>Böblingen (Herrenberg)</t>
  </si>
  <si>
    <t>1161</t>
  </si>
  <si>
    <t>Heilbronn</t>
  </si>
  <si>
    <t>1150</t>
  </si>
  <si>
    <t>Heidenheim</t>
  </si>
  <si>
    <t>1140</t>
  </si>
  <si>
    <t>Göppingen</t>
  </si>
  <si>
    <t>1130</t>
  </si>
  <si>
    <t>Main-Tauber (Bad Mergentheim)</t>
  </si>
  <si>
    <t>1121</t>
  </si>
  <si>
    <t>Rems-Murr (Backnang)</t>
  </si>
  <si>
    <t>1110</t>
  </si>
  <si>
    <t>NC_330 Öko</t>
  </si>
  <si>
    <t>NC_330 gesamt</t>
  </si>
  <si>
    <t>NC_292 Öko</t>
  </si>
  <si>
    <t>NC_292 gesamt</t>
  </si>
  <si>
    <t>NC_290 Öko</t>
  </si>
  <si>
    <t>NC_290 gesamt</t>
  </si>
  <si>
    <t>NC_240 Öko</t>
  </si>
  <si>
    <t>NC_240 gesamt</t>
  </si>
  <si>
    <t>NC_230 Öko</t>
  </si>
  <si>
    <t>NC_230 gesamt</t>
  </si>
  <si>
    <t>NC_220 Öko</t>
  </si>
  <si>
    <t>NC_220 gesamt</t>
  </si>
  <si>
    <t>NC_210 Öko</t>
  </si>
  <si>
    <t>NC_210 gesamt</t>
  </si>
  <si>
    <t>Dienstbezirksname</t>
  </si>
  <si>
    <t>ULB</t>
  </si>
  <si>
    <t>Sojabohnen</t>
  </si>
  <si>
    <t>Linsen</t>
  </si>
  <si>
    <t>Sonstige Hülsenfrüchte</t>
  </si>
  <si>
    <t>Ackerbohnen</t>
  </si>
  <si>
    <t xml:space="preserve">Erbsen </t>
  </si>
  <si>
    <t>Ökolandbau</t>
  </si>
  <si>
    <t>Anbau gesamt</t>
  </si>
  <si>
    <t>Entwicklung ggü. Vorjahr (%)</t>
  </si>
  <si>
    <t xml:space="preserve"> (%)</t>
  </si>
  <si>
    <t>Gemenge</t>
  </si>
  <si>
    <t xml:space="preserve">Sonstige </t>
  </si>
  <si>
    <t>Hülsenfrüchte</t>
  </si>
  <si>
    <t xml:space="preserve"> ggü. Vorjahr</t>
  </si>
  <si>
    <t xml:space="preserve"> Entwicklung</t>
  </si>
  <si>
    <t>Körnerleguminosen/Getreide-Gemenge</t>
  </si>
  <si>
    <t>NC_250 gesamt</t>
  </si>
  <si>
    <t>NC_250 Öko</t>
  </si>
  <si>
    <t>Erbsen/Bohnen-Gemenge</t>
  </si>
  <si>
    <t>Lupinen</t>
  </si>
  <si>
    <t xml:space="preserve">Erbsen/Bohnen- </t>
  </si>
  <si>
    <t>Erbsen/ Bohnen- Gemenge</t>
  </si>
  <si>
    <t>Körnerleguminosen/ Getreide- Gemenge</t>
  </si>
  <si>
    <t>Getreide-Gem.</t>
  </si>
  <si>
    <t xml:space="preserve">Körnerlegum./ </t>
  </si>
  <si>
    <t>Erbsen/ Bohnen</t>
  </si>
  <si>
    <t>Kö.-Legu./ Getreide-Gem.</t>
  </si>
  <si>
    <t>NC 211</t>
  </si>
  <si>
    <t>Gemüseerbse</t>
  </si>
  <si>
    <t>Platterbse</t>
  </si>
  <si>
    <t>Wicken</t>
  </si>
  <si>
    <t>Sonstige Hülsenfüchte</t>
  </si>
  <si>
    <t>NC 212</t>
  </si>
  <si>
    <t>NC 221</t>
  </si>
  <si>
    <t>NC 290</t>
  </si>
  <si>
    <t>Böblingen</t>
  </si>
  <si>
    <t>Sigmaringen</t>
  </si>
  <si>
    <t>Entwicklung des Eiweißpflanzenanbaus der Jahre 2013-2021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</si>
</sst>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4" xfId="0" applyNumberForma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3" fillId="2" borderId="6" xfId="0" applyNumberFormat="1" applyFont="1" applyFill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2" borderId="9" xfId="1" applyFont="1" applyFill="1" applyBorder="1" applyAlignment="1">
      <alignment vertical="center"/>
    </xf>
    <xf numFmtId="164" fontId="0" fillId="0" borderId="10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2" borderId="4" xfId="1" applyFont="1" applyFill="1" applyBorder="1" applyAlignment="1">
      <alignment vertical="center"/>
    </xf>
    <xf numFmtId="164" fontId="0" fillId="0" borderId="5" xfId="1" applyFont="1" applyBorder="1" applyAlignment="1">
      <alignment vertical="center"/>
    </xf>
    <xf numFmtId="164" fontId="0" fillId="2" borderId="12" xfId="1" applyFont="1" applyFill="1" applyBorder="1" applyAlignment="1">
      <alignment vertical="center"/>
    </xf>
    <xf numFmtId="164" fontId="0" fillId="0" borderId="13" xfId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2" borderId="1" xfId="1" applyFont="1" applyFill="1" applyBorder="1" applyAlignment="1">
      <alignment vertical="center"/>
    </xf>
    <xf numFmtId="164" fontId="0" fillId="0" borderId="2" xfId="1" applyFont="1" applyBorder="1" applyAlignment="1">
      <alignment vertical="center"/>
    </xf>
    <xf numFmtId="164" fontId="3" fillId="2" borderId="6" xfId="1" applyFont="1" applyFill="1" applyBorder="1" applyAlignment="1">
      <alignment vertical="center"/>
    </xf>
    <xf numFmtId="164" fontId="3" fillId="0" borderId="7" xfId="1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vertical="center" wrapText="1"/>
    </xf>
    <xf numFmtId="164" fontId="0" fillId="0" borderId="13" xfId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0" fillId="4" borderId="0" xfId="0" applyNumberForma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83262352109511E-2"/>
          <c:y val="0.10609086911576991"/>
          <c:w val="0.92063416764332029"/>
          <c:h val="0.74120481094363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Diagramm!$C$66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Diagramm!$D$61:$K$61</c:f>
              <c:strCache>
                <c:ptCount val="8"/>
                <c:pt idx="0">
                  <c:v>Erbsen </c:v>
                </c:pt>
                <c:pt idx="1">
                  <c:v>Ackerbohnen</c:v>
                </c:pt>
                <c:pt idx="2">
                  <c:v>Lupinen</c:v>
                </c:pt>
                <c:pt idx="3">
                  <c:v>Erbsen/ Bohnen</c:v>
                </c:pt>
                <c:pt idx="4">
                  <c:v>Kö.-Legu./ Getreide-Gem.</c:v>
                </c:pt>
                <c:pt idx="5">
                  <c:v>Sonstige Hülsenfrüchte</c:v>
                </c:pt>
                <c:pt idx="6">
                  <c:v>Linsen</c:v>
                </c:pt>
                <c:pt idx="7">
                  <c:v>Sojabohnen</c:v>
                </c:pt>
              </c:strCache>
            </c:strRef>
          </c:cat>
          <c:val>
            <c:numRef>
              <c:f>Diagramm!$D$66:$K$66</c:f>
              <c:numCache>
                <c:formatCode>0.00</c:formatCode>
                <c:ptCount val="8"/>
                <c:pt idx="0">
                  <c:v>2823.3599999999997</c:v>
                </c:pt>
                <c:pt idx="1">
                  <c:v>1292.0999999999999</c:v>
                </c:pt>
                <c:pt idx="2">
                  <c:v>70.740000000000009</c:v>
                </c:pt>
                <c:pt idx="3">
                  <c:v>159.97000000000003</c:v>
                </c:pt>
                <c:pt idx="4">
                  <c:v>0</c:v>
                </c:pt>
                <c:pt idx="5">
                  <c:v>95.080000000000027</c:v>
                </c:pt>
                <c:pt idx="6">
                  <c:v>281.82000000000011</c:v>
                </c:pt>
                <c:pt idx="7">
                  <c:v>2178.2800000000002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D-4A60-A2F8-A81D308A36EF}"/>
            </c:ext>
          </c:extLst>
        </c:ser>
        <c:ser>
          <c:idx val="1"/>
          <c:order val="1"/>
          <c:tx>
            <c:strRef>
              <c:f>Diagramm!$C$67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Diagramm!$D$61:$K$61</c:f>
              <c:strCache>
                <c:ptCount val="8"/>
                <c:pt idx="0">
                  <c:v>Erbsen </c:v>
                </c:pt>
                <c:pt idx="1">
                  <c:v>Ackerbohnen</c:v>
                </c:pt>
                <c:pt idx="2">
                  <c:v>Lupinen</c:v>
                </c:pt>
                <c:pt idx="3">
                  <c:v>Erbsen/ Bohnen</c:v>
                </c:pt>
                <c:pt idx="4">
                  <c:v>Kö.-Legu./ Getreide-Gem.</c:v>
                </c:pt>
                <c:pt idx="5">
                  <c:v>Sonstige Hülsenfrüchte</c:v>
                </c:pt>
                <c:pt idx="6">
                  <c:v>Linsen</c:v>
                </c:pt>
                <c:pt idx="7">
                  <c:v>Sojabohnen</c:v>
                </c:pt>
              </c:strCache>
            </c:strRef>
          </c:cat>
          <c:val>
            <c:numRef>
              <c:f>Diagramm!$D$67:$K$67</c:f>
              <c:numCache>
                <c:formatCode>0.00</c:formatCode>
                <c:ptCount val="8"/>
                <c:pt idx="0">
                  <c:v>2954.83</c:v>
                </c:pt>
                <c:pt idx="1">
                  <c:v>1553.83</c:v>
                </c:pt>
                <c:pt idx="2">
                  <c:v>108.05000000000001</c:v>
                </c:pt>
                <c:pt idx="3">
                  <c:v>78.97</c:v>
                </c:pt>
                <c:pt idx="4">
                  <c:v>0</c:v>
                </c:pt>
                <c:pt idx="5">
                  <c:v>76.05</c:v>
                </c:pt>
                <c:pt idx="6">
                  <c:v>339.71</c:v>
                </c:pt>
                <c:pt idx="7">
                  <c:v>2835.5399999999991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D-4A60-A2F8-A81D308A36EF}"/>
            </c:ext>
          </c:extLst>
        </c:ser>
        <c:ser>
          <c:idx val="2"/>
          <c:order val="2"/>
          <c:tx>
            <c:strRef>
              <c:f>Diagramm!$C$68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Diagramm!$D$61:$K$61</c:f>
              <c:strCache>
                <c:ptCount val="8"/>
                <c:pt idx="0">
                  <c:v>Erbsen </c:v>
                </c:pt>
                <c:pt idx="1">
                  <c:v>Ackerbohnen</c:v>
                </c:pt>
                <c:pt idx="2">
                  <c:v>Lupinen</c:v>
                </c:pt>
                <c:pt idx="3">
                  <c:v>Erbsen/ Bohnen</c:v>
                </c:pt>
                <c:pt idx="4">
                  <c:v>Kö.-Legu./ Getreide-Gem.</c:v>
                </c:pt>
                <c:pt idx="5">
                  <c:v>Sonstige Hülsenfrüchte</c:v>
                </c:pt>
                <c:pt idx="6">
                  <c:v>Linsen</c:v>
                </c:pt>
                <c:pt idx="7">
                  <c:v>Sojabohnen</c:v>
                </c:pt>
              </c:strCache>
            </c:strRef>
          </c:cat>
          <c:val>
            <c:numRef>
              <c:f>Diagramm!$D$68:$K$68</c:f>
              <c:numCache>
                <c:formatCode>0.00</c:formatCode>
                <c:ptCount val="8"/>
                <c:pt idx="0">
                  <c:v>6511.449999999998</c:v>
                </c:pt>
                <c:pt idx="1">
                  <c:v>2415.65</c:v>
                </c:pt>
                <c:pt idx="2">
                  <c:v>157.18</c:v>
                </c:pt>
                <c:pt idx="3">
                  <c:v>147.82999999999998</c:v>
                </c:pt>
                <c:pt idx="4">
                  <c:v>1247.2000000000003</c:v>
                </c:pt>
                <c:pt idx="5">
                  <c:v>17.64</c:v>
                </c:pt>
                <c:pt idx="6">
                  <c:v>358.49999999999994</c:v>
                </c:pt>
                <c:pt idx="7">
                  <c:v>5898.880000000001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D-4A60-A2F8-A81D308A36EF}"/>
            </c:ext>
          </c:extLst>
        </c:ser>
        <c:ser>
          <c:idx val="3"/>
          <c:order val="3"/>
          <c:tx>
            <c:strRef>
              <c:f>Diagramm!$C$69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Diagramm!$D$61:$K$61</c:f>
              <c:strCache>
                <c:ptCount val="8"/>
                <c:pt idx="0">
                  <c:v>Erbsen </c:v>
                </c:pt>
                <c:pt idx="1">
                  <c:v>Ackerbohnen</c:v>
                </c:pt>
                <c:pt idx="2">
                  <c:v>Lupinen</c:v>
                </c:pt>
                <c:pt idx="3">
                  <c:v>Erbsen/ Bohnen</c:v>
                </c:pt>
                <c:pt idx="4">
                  <c:v>Kö.-Legu./ Getreide-Gem.</c:v>
                </c:pt>
                <c:pt idx="5">
                  <c:v>Sonstige Hülsenfrüchte</c:v>
                </c:pt>
                <c:pt idx="6">
                  <c:v>Linsen</c:v>
                </c:pt>
                <c:pt idx="7">
                  <c:v>Sojabohnen</c:v>
                </c:pt>
              </c:strCache>
            </c:strRef>
          </c:cat>
          <c:val>
            <c:numRef>
              <c:f>Diagramm!$D$69:$K$69</c:f>
              <c:numCache>
                <c:formatCode>0.00</c:formatCode>
                <c:ptCount val="8"/>
                <c:pt idx="0">
                  <c:v>7509.6793000000007</c:v>
                </c:pt>
                <c:pt idx="1">
                  <c:v>2353.5342000000001</c:v>
                </c:pt>
                <c:pt idx="2">
                  <c:v>127.52319999999999</c:v>
                </c:pt>
                <c:pt idx="3">
                  <c:v>140.4135</c:v>
                </c:pt>
                <c:pt idx="4">
                  <c:v>1221.8115</c:v>
                </c:pt>
                <c:pt idx="5">
                  <c:v>111.10369999999999</c:v>
                </c:pt>
                <c:pt idx="6">
                  <c:v>438.49779999999998</c:v>
                </c:pt>
                <c:pt idx="7">
                  <c:v>5866.1524000000009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D-4A60-A2F8-A81D308A36EF}"/>
            </c:ext>
          </c:extLst>
        </c:ser>
        <c:ser>
          <c:idx val="5"/>
          <c:order val="4"/>
          <c:tx>
            <c:strRef>
              <c:f>Diagramm!$C$70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Diagramm!$D$61:$K$61</c:f>
              <c:strCache>
                <c:ptCount val="8"/>
                <c:pt idx="0">
                  <c:v>Erbsen </c:v>
                </c:pt>
                <c:pt idx="1">
                  <c:v>Ackerbohnen</c:v>
                </c:pt>
                <c:pt idx="2">
                  <c:v>Lupinen</c:v>
                </c:pt>
                <c:pt idx="3">
                  <c:v>Erbsen/ Bohnen</c:v>
                </c:pt>
                <c:pt idx="4">
                  <c:v>Kö.-Legu./ Getreide-Gem.</c:v>
                </c:pt>
                <c:pt idx="5">
                  <c:v>Sonstige Hülsenfrüchte</c:v>
                </c:pt>
                <c:pt idx="6">
                  <c:v>Linsen</c:v>
                </c:pt>
                <c:pt idx="7">
                  <c:v>Sojabohnen</c:v>
                </c:pt>
              </c:strCache>
            </c:strRef>
          </c:cat>
          <c:val>
            <c:numRef>
              <c:f>Diagramm!$D$70:$K$70</c:f>
              <c:numCache>
                <c:formatCode>0.00</c:formatCode>
                <c:ptCount val="8"/>
                <c:pt idx="0">
                  <c:v>6808.748800000003</c:v>
                </c:pt>
                <c:pt idx="1">
                  <c:v>3256.6443999999992</c:v>
                </c:pt>
                <c:pt idx="2">
                  <c:v>152.11630000000002</c:v>
                </c:pt>
                <c:pt idx="3">
                  <c:v>141.16770000000002</c:v>
                </c:pt>
                <c:pt idx="4">
                  <c:v>1884.9530999999995</c:v>
                </c:pt>
                <c:pt idx="5">
                  <c:v>121.3146</c:v>
                </c:pt>
                <c:pt idx="6">
                  <c:v>466.84320000000014</c:v>
                </c:pt>
                <c:pt idx="7">
                  <c:v>6565.2566000000006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D-4A60-A2F8-A81D308A36EF}"/>
            </c:ext>
          </c:extLst>
        </c:ser>
        <c:ser>
          <c:idx val="6"/>
          <c:order val="5"/>
          <c:tx>
            <c:strRef>
              <c:f>Diagramm!$C$71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Diagramm!$D$61:$K$61</c:f>
              <c:strCache>
                <c:ptCount val="8"/>
                <c:pt idx="0">
                  <c:v>Erbsen </c:v>
                </c:pt>
                <c:pt idx="1">
                  <c:v>Ackerbohnen</c:v>
                </c:pt>
                <c:pt idx="2">
                  <c:v>Lupinen</c:v>
                </c:pt>
                <c:pt idx="3">
                  <c:v>Erbsen/ Bohnen</c:v>
                </c:pt>
                <c:pt idx="4">
                  <c:v>Kö.-Legu./ Getreide-Gem.</c:v>
                </c:pt>
                <c:pt idx="5">
                  <c:v>Sonstige Hülsenfrüchte</c:v>
                </c:pt>
                <c:pt idx="6">
                  <c:v>Linsen</c:v>
                </c:pt>
                <c:pt idx="7">
                  <c:v>Sojabohnen</c:v>
                </c:pt>
              </c:strCache>
            </c:strRef>
          </c:cat>
          <c:val>
            <c:numRef>
              <c:f>Diagramm!$D$71:$K$71</c:f>
              <c:numCache>
                <c:formatCode>0.00</c:formatCode>
                <c:ptCount val="8"/>
                <c:pt idx="0">
                  <c:v>4648.3672999999999</c:v>
                </c:pt>
                <c:pt idx="1">
                  <c:v>2880.8663000000001</c:v>
                </c:pt>
                <c:pt idx="2">
                  <c:v>119.68449999999997</c:v>
                </c:pt>
                <c:pt idx="3">
                  <c:v>117.8593</c:v>
                </c:pt>
                <c:pt idx="4">
                  <c:v>1807.1257999999996</c:v>
                </c:pt>
                <c:pt idx="5">
                  <c:v>100.23599999999998</c:v>
                </c:pt>
                <c:pt idx="6">
                  <c:v>558.50590000000011</c:v>
                </c:pt>
                <c:pt idx="7">
                  <c:v>7218.8524000000025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6D-4A60-A2F8-A81D308A36EF}"/>
            </c:ext>
          </c:extLst>
        </c:ser>
        <c:ser>
          <c:idx val="7"/>
          <c:order val="6"/>
          <c:tx>
            <c:strRef>
              <c:f>Diagramm!$C$72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Diagramm!$D$61:$K$61</c:f>
              <c:strCache>
                <c:ptCount val="8"/>
                <c:pt idx="0">
                  <c:v>Erbsen </c:v>
                </c:pt>
                <c:pt idx="1">
                  <c:v>Ackerbohnen</c:v>
                </c:pt>
                <c:pt idx="2">
                  <c:v>Lupinen</c:v>
                </c:pt>
                <c:pt idx="3">
                  <c:v>Erbsen/ Bohnen</c:v>
                </c:pt>
                <c:pt idx="4">
                  <c:v>Kö.-Legu./ Getreide-Gem.</c:v>
                </c:pt>
                <c:pt idx="5">
                  <c:v>Sonstige Hülsenfrüchte</c:v>
                </c:pt>
                <c:pt idx="6">
                  <c:v>Linsen</c:v>
                </c:pt>
                <c:pt idx="7">
                  <c:v>Sojabohnen</c:v>
                </c:pt>
              </c:strCache>
            </c:strRef>
          </c:cat>
          <c:val>
            <c:numRef>
              <c:f>Diagramm!$D$72:$K$72</c:f>
              <c:numCache>
                <c:formatCode>0.00</c:formatCode>
                <c:ptCount val="8"/>
                <c:pt idx="0">
                  <c:v>4619.5763000000006</c:v>
                </c:pt>
                <c:pt idx="1">
                  <c:v>2735.6140999999998</c:v>
                </c:pt>
                <c:pt idx="2">
                  <c:v>139.22439999999995</c:v>
                </c:pt>
                <c:pt idx="3">
                  <c:v>116.98169999999999</c:v>
                </c:pt>
                <c:pt idx="4">
                  <c:v>1738.7479000000001</c:v>
                </c:pt>
                <c:pt idx="5">
                  <c:v>88.633499999999984</c:v>
                </c:pt>
                <c:pt idx="6">
                  <c:v>640.7245999999999</c:v>
                </c:pt>
                <c:pt idx="7">
                  <c:v>7668.1755999999987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6D-4A60-A2F8-A81D308A36EF}"/>
            </c:ext>
          </c:extLst>
        </c:ser>
        <c:ser>
          <c:idx val="4"/>
          <c:order val="7"/>
          <c:tx>
            <c:strRef>
              <c:f>Diagramm!$C$73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Diagramm!$D$61:$K$61</c:f>
              <c:strCache>
                <c:ptCount val="8"/>
                <c:pt idx="0">
                  <c:v>Erbsen </c:v>
                </c:pt>
                <c:pt idx="1">
                  <c:v>Ackerbohnen</c:v>
                </c:pt>
                <c:pt idx="2">
                  <c:v>Lupinen</c:v>
                </c:pt>
                <c:pt idx="3">
                  <c:v>Erbsen/ Bohnen</c:v>
                </c:pt>
                <c:pt idx="4">
                  <c:v>Kö.-Legu./ Getreide-Gem.</c:v>
                </c:pt>
                <c:pt idx="5">
                  <c:v>Sonstige Hülsenfrüchte</c:v>
                </c:pt>
                <c:pt idx="6">
                  <c:v>Linsen</c:v>
                </c:pt>
                <c:pt idx="7">
                  <c:v>Sojabohnen</c:v>
                </c:pt>
              </c:strCache>
            </c:strRef>
          </c:cat>
          <c:val>
            <c:numRef>
              <c:f>Diagramm!$D$73:$K$73</c:f>
              <c:numCache>
                <c:formatCode>0.00</c:formatCode>
                <c:ptCount val="8"/>
                <c:pt idx="0">
                  <c:v>5021.3573999999999</c:v>
                </c:pt>
                <c:pt idx="1">
                  <c:v>3619.6452999999997</c:v>
                </c:pt>
                <c:pt idx="2">
                  <c:v>297.3793</c:v>
                </c:pt>
                <c:pt idx="3">
                  <c:v>281.02550000000002</c:v>
                </c:pt>
                <c:pt idx="4">
                  <c:v>2031.8990999999999</c:v>
                </c:pt>
                <c:pt idx="5">
                  <c:v>17.79</c:v>
                </c:pt>
                <c:pt idx="6">
                  <c:v>740.42579999999998</c:v>
                </c:pt>
                <c:pt idx="7">
                  <c:v>8289.4422000000013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2-4248-A6C5-229E7EDED5DD}"/>
            </c:ext>
          </c:extLst>
        </c:ser>
        <c:ser>
          <c:idx val="8"/>
          <c:order val="8"/>
          <c:tx>
            <c:strRef>
              <c:f>Diagramm!$C$74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Diagramm!$D$61:$K$61</c:f>
              <c:strCache>
                <c:ptCount val="8"/>
                <c:pt idx="0">
                  <c:v>Erbsen </c:v>
                </c:pt>
                <c:pt idx="1">
                  <c:v>Ackerbohnen</c:v>
                </c:pt>
                <c:pt idx="2">
                  <c:v>Lupinen</c:v>
                </c:pt>
                <c:pt idx="3">
                  <c:v>Erbsen/ Bohnen</c:v>
                </c:pt>
                <c:pt idx="4">
                  <c:v>Kö.-Legu./ Getreide-Gem.</c:v>
                </c:pt>
                <c:pt idx="5">
                  <c:v>Sonstige Hülsenfrüchte</c:v>
                </c:pt>
                <c:pt idx="6">
                  <c:v>Linsen</c:v>
                </c:pt>
                <c:pt idx="7">
                  <c:v>Sojabohnen</c:v>
                </c:pt>
              </c:strCache>
            </c:strRef>
          </c:cat>
          <c:val>
            <c:numRef>
              <c:f>Diagramm!$D$74:$K$74</c:f>
              <c:numCache>
                <c:formatCode>0.00</c:formatCode>
                <c:ptCount val="8"/>
                <c:pt idx="0">
                  <c:v>5265.6150999999982</c:v>
                </c:pt>
                <c:pt idx="1">
                  <c:v>3073.415</c:v>
                </c:pt>
                <c:pt idx="2">
                  <c:v>617.89089999999987</c:v>
                </c:pt>
                <c:pt idx="3">
                  <c:v>103.70219999999998</c:v>
                </c:pt>
                <c:pt idx="4">
                  <c:v>2266.8375999999998</c:v>
                </c:pt>
                <c:pt idx="5">
                  <c:v>63.354700000000015</c:v>
                </c:pt>
                <c:pt idx="6">
                  <c:v>900.87430000000006</c:v>
                </c:pt>
                <c:pt idx="7">
                  <c:v>7468.3843999999981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2-4248-A6C5-229E7EDE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49664"/>
        <c:axId val="114882432"/>
      </c:barChart>
      <c:catAx>
        <c:axId val="11484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1">
                    <a:latin typeface="Arial" pitchFamily="34" charset="0"/>
                    <a:cs typeface="Arial" pitchFamily="34" charset="0"/>
                  </a:defRPr>
                </a:pPr>
                <a:r>
                  <a:rPr lang="de-DE" sz="1100" b="1">
                    <a:latin typeface="Arial" pitchFamily="34" charset="0"/>
                    <a:cs typeface="Arial" pitchFamily="34" charset="0"/>
                  </a:rPr>
                  <a:t>Quelle: MLR, Gemeinsamer Antrag 2013-2021; Stand: 16.08.2022</a:t>
                </a:r>
                <a:br>
                  <a:rPr lang="de-DE" sz="1100" b="1">
                    <a:latin typeface="Arial" pitchFamily="34" charset="0"/>
                    <a:cs typeface="Arial" pitchFamily="34" charset="0"/>
                  </a:rPr>
                </a:br>
                <a:r>
                  <a:rPr lang="de-DE" sz="1100" b="0">
                    <a:latin typeface="Arial" pitchFamily="34" charset="0"/>
                    <a:cs typeface="Arial" pitchFamily="34" charset="0"/>
                  </a:rPr>
                  <a:t>Sonstige Hülsenfrüchte:</a:t>
                </a:r>
                <a:r>
                  <a:rPr lang="de-DE" sz="1100" b="0" baseline="0">
                    <a:latin typeface="Arial" pitchFamily="34" charset="0"/>
                    <a:cs typeface="Arial" pitchFamily="34" charset="0"/>
                  </a:rPr>
                  <a:t> ab 2015: NC 211, 212, 221, 290</a:t>
                </a:r>
                <a:endParaRPr lang="de-DE" sz="11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6388190837847397E-3"/>
              <c:y val="0.96012830989470799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4882432"/>
        <c:crosses val="autoZero"/>
        <c:auto val="1"/>
        <c:lblAlgn val="ctr"/>
        <c:lblOffset val="100"/>
        <c:noMultiLvlLbl val="0"/>
      </c:catAx>
      <c:valAx>
        <c:axId val="1148824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de-DE" sz="1400">
                    <a:latin typeface="Arial" pitchFamily="34" charset="0"/>
                    <a:cs typeface="Arial" pitchFamily="34" charset="0"/>
                  </a:rPr>
                  <a:t>[ha]</a:t>
                </a:r>
              </a:p>
            </c:rich>
          </c:tx>
          <c:layout>
            <c:manualLayout>
              <c:xMode val="edge"/>
              <c:yMode val="edge"/>
              <c:x val="1.0592519033432638E-2"/>
              <c:y val="1.780852892250230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4849664"/>
        <c:crosses val="autoZero"/>
        <c:crossBetween val="between"/>
      </c:valAx>
      <c:spPr>
        <a:gradFill>
          <a:gsLst>
            <a:gs pos="0">
              <a:srgbClr val="FFFF99"/>
            </a:gs>
            <a:gs pos="100000">
              <a:schemeClr val="bg1"/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2034479570227553"/>
          <c:y val="2.3640433419076991E-2"/>
          <c:w val="0.75805388749944957"/>
          <c:h val="7.8715560470369192E-2"/>
        </c:manualLayout>
      </c:layout>
      <c:overlay val="0"/>
      <c:txPr>
        <a:bodyPr/>
        <a:lstStyle/>
        <a:p>
          <a:pPr>
            <a:defRPr sz="16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5" fmlaLink="$W$3" fmlaRange="$W$4:$W$43" noThreeD="1" sel="36" val="32"/>
</file>

<file path=xl/ctrlProps/ctrlProp2.xml><?xml version="1.0" encoding="utf-8"?>
<formControlPr xmlns="http://schemas.microsoft.com/office/spreadsheetml/2009/9/main" objectType="Drop" dropStyle="combo" dx="15" fmlaLink="$Z$3" fmlaRange="$Z$4:$Z$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2</xdr:row>
          <xdr:rowOff>19050</xdr:rowOff>
        </xdr:from>
        <xdr:to>
          <xdr:col>8</xdr:col>
          <xdr:colOff>247650</xdr:colOff>
          <xdr:row>3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</xdr:row>
          <xdr:rowOff>0</xdr:rowOff>
        </xdr:from>
        <xdr:to>
          <xdr:col>6</xdr:col>
          <xdr:colOff>285750</xdr:colOff>
          <xdr:row>3</xdr:row>
          <xdr:rowOff>304800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3</xdr:row>
      <xdr:rowOff>319087</xdr:rowOff>
    </xdr:from>
    <xdr:to>
      <xdr:col>9</xdr:col>
      <xdr:colOff>923926</xdr:colOff>
      <xdr:row>31</xdr:row>
      <xdr:rowOff>171450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936171</xdr:colOff>
      <xdr:row>30</xdr:row>
      <xdr:rowOff>161017</xdr:rowOff>
    </xdr:from>
    <xdr:to>
      <xdr:col>9</xdr:col>
      <xdr:colOff>924832</xdr:colOff>
      <xdr:row>31</xdr:row>
      <xdr:rowOff>172357</xdr:rowOff>
    </xdr:to>
    <xdr:sp macro="" textlink="">
      <xdr:nvSpPr>
        <xdr:cNvPr id="5" name="Textfeld 4"/>
        <xdr:cNvSpPr txBox="1"/>
      </xdr:nvSpPr>
      <xdr:spPr>
        <a:xfrm>
          <a:off x="6222546" y="6390367"/>
          <a:ext cx="3160486" cy="21136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© LEL </a:t>
          </a:r>
          <a:r>
            <a:rPr lang="de-DE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Schwäbisch</a:t>
          </a:r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Gmünd, Abt. 3</a:t>
          </a:r>
          <a:endParaRPr lang="de-DE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Z75"/>
  <sheetViews>
    <sheetView tabSelected="1" zoomScale="85" zoomScaleNormal="85" workbookViewId="0">
      <selection activeCell="O27" sqref="O27"/>
    </sheetView>
  </sheetViews>
  <sheetFormatPr baseColWidth="10" defaultColWidth="11.42578125" defaultRowHeight="12.75" x14ac:dyDescent="0.2"/>
  <cols>
    <col min="1" max="1" width="1.7109375" style="1" customWidth="1"/>
    <col min="2" max="9" width="15.85546875" style="1" customWidth="1"/>
    <col min="10" max="11" width="14.28515625" style="1" customWidth="1"/>
    <col min="12" max="19" width="15.85546875" style="1" customWidth="1"/>
    <col min="20" max="21" width="11.42578125" style="1"/>
    <col min="22" max="22" width="5" style="1" bestFit="1" customWidth="1"/>
    <col min="23" max="23" width="33.28515625" style="1" bestFit="1" customWidth="1"/>
    <col min="24" max="16384" width="11.42578125" style="1"/>
  </cols>
  <sheetData>
    <row r="1" spans="2:26" ht="13.5" thickBot="1" x14ac:dyDescent="0.25"/>
    <row r="2" spans="2:26" ht="27.75" x14ac:dyDescent="0.2">
      <c r="B2" s="90" t="s">
        <v>131</v>
      </c>
      <c r="C2" s="91"/>
      <c r="D2" s="91"/>
      <c r="E2" s="91"/>
      <c r="F2" s="91"/>
      <c r="G2" s="91"/>
      <c r="H2" s="91"/>
      <c r="I2" s="91"/>
      <c r="J2" s="92"/>
    </row>
    <row r="3" spans="2:26" ht="27.75" customHeight="1" x14ac:dyDescent="0.2">
      <c r="B3" s="87" t="str">
        <f>IF(W3&lt;36,"Dienstbezirk "&amp;S4,IF(W3=36,S4,IF(W3&gt;36,"Regierungsbezirk "&amp;S4,0)))</f>
        <v>Land Baden-Württemberg</v>
      </c>
      <c r="C3" s="88"/>
      <c r="D3" s="88"/>
      <c r="E3" s="88"/>
      <c r="F3" s="88"/>
      <c r="G3" s="88"/>
      <c r="H3" s="88"/>
      <c r="I3" s="88"/>
      <c r="J3" s="89"/>
      <c r="W3" s="1">
        <v>36</v>
      </c>
      <c r="Z3" s="1">
        <v>1</v>
      </c>
    </row>
    <row r="4" spans="2:26" ht="25.5" customHeight="1" x14ac:dyDescent="0.2">
      <c r="B4" s="84" t="str">
        <f>VLOOKUP(Z3,Y4:Z6,2)</f>
        <v>Anbau gesamt</v>
      </c>
      <c r="C4" s="85"/>
      <c r="D4" s="85"/>
      <c r="E4" s="85"/>
      <c r="F4" s="85"/>
      <c r="G4" s="85"/>
      <c r="H4" s="85"/>
      <c r="I4" s="85"/>
      <c r="J4" s="86"/>
      <c r="S4" s="1" t="str">
        <f>VLOOKUP(W3,U4:W43,3)</f>
        <v>Land Baden-Württemberg</v>
      </c>
      <c r="U4" s="1">
        <v>1</v>
      </c>
      <c r="V4" s="1" t="s">
        <v>4</v>
      </c>
      <c r="W4" s="1" t="s">
        <v>3</v>
      </c>
      <c r="Y4" s="1">
        <v>1</v>
      </c>
      <c r="Z4" s="3" t="s">
        <v>101</v>
      </c>
    </row>
    <row r="5" spans="2:26" ht="15.75" customHeight="1" x14ac:dyDescent="0.2">
      <c r="B5" s="72"/>
      <c r="C5" s="73"/>
      <c r="D5" s="73"/>
      <c r="E5" s="73"/>
      <c r="F5" s="73"/>
      <c r="G5" s="73"/>
      <c r="H5" s="11"/>
      <c r="I5" s="11"/>
      <c r="J5" s="82"/>
      <c r="U5" s="1">
        <v>2</v>
      </c>
      <c r="V5" s="1" t="s">
        <v>78</v>
      </c>
      <c r="W5" s="1" t="s">
        <v>77</v>
      </c>
      <c r="Y5" s="1">
        <v>2</v>
      </c>
      <c r="Z5" s="3" t="s">
        <v>100</v>
      </c>
    </row>
    <row r="6" spans="2:26" ht="15.75" customHeight="1" x14ac:dyDescent="0.2">
      <c r="B6" s="72"/>
      <c r="C6" s="73"/>
      <c r="D6" s="73"/>
      <c r="E6" s="73"/>
      <c r="F6" s="73"/>
      <c r="G6" s="73"/>
      <c r="H6" s="11"/>
      <c r="I6" s="11"/>
      <c r="J6" s="82"/>
      <c r="U6" s="1">
        <v>3</v>
      </c>
      <c r="V6" s="1" t="s">
        <v>76</v>
      </c>
      <c r="W6" s="1" t="s">
        <v>75</v>
      </c>
      <c r="Y6" s="1">
        <v>3</v>
      </c>
    </row>
    <row r="7" spans="2:26" ht="15.75" customHeight="1" x14ac:dyDescent="0.2">
      <c r="B7" s="72"/>
      <c r="C7" s="73"/>
      <c r="D7" s="73"/>
      <c r="E7" s="73"/>
      <c r="F7" s="73"/>
      <c r="G7" s="73"/>
      <c r="H7" s="11"/>
      <c r="I7" s="11"/>
      <c r="J7" s="82"/>
      <c r="U7" s="1">
        <v>4</v>
      </c>
      <c r="V7" s="1" t="s">
        <v>74</v>
      </c>
      <c r="W7" s="1" t="s">
        <v>73</v>
      </c>
    </row>
    <row r="8" spans="2:26" ht="15.75" customHeight="1" x14ac:dyDescent="0.2">
      <c r="B8" s="72"/>
      <c r="C8" s="73"/>
      <c r="D8" s="73"/>
      <c r="E8" s="73"/>
      <c r="F8" s="73"/>
      <c r="G8" s="73"/>
      <c r="H8" s="11"/>
      <c r="I8" s="11"/>
      <c r="J8" s="82"/>
      <c r="U8" s="1">
        <v>5</v>
      </c>
      <c r="V8" s="1" t="s">
        <v>72</v>
      </c>
      <c r="W8" s="1" t="s">
        <v>71</v>
      </c>
    </row>
    <row r="9" spans="2:26" ht="15.75" customHeight="1" x14ac:dyDescent="0.2">
      <c r="B9" s="72"/>
      <c r="C9" s="73"/>
      <c r="D9" s="73"/>
      <c r="E9" s="73"/>
      <c r="F9" s="73"/>
      <c r="G9" s="73"/>
      <c r="H9" s="11"/>
      <c r="I9" s="11"/>
      <c r="J9" s="82"/>
      <c r="U9" s="1">
        <v>6</v>
      </c>
      <c r="V9" s="1" t="s">
        <v>70</v>
      </c>
      <c r="W9" s="1" t="s">
        <v>69</v>
      </c>
    </row>
    <row r="10" spans="2:26" ht="15.75" customHeight="1" x14ac:dyDescent="0.2">
      <c r="B10" s="72"/>
      <c r="C10" s="73"/>
      <c r="D10" s="73"/>
      <c r="E10" s="73"/>
      <c r="F10" s="73"/>
      <c r="G10" s="73"/>
      <c r="H10" s="11"/>
      <c r="I10" s="11"/>
      <c r="J10" s="82"/>
      <c r="U10" s="1">
        <v>7</v>
      </c>
      <c r="V10" s="1" t="s">
        <v>68</v>
      </c>
      <c r="W10" s="1" t="s">
        <v>67</v>
      </c>
    </row>
    <row r="11" spans="2:26" ht="15.75" customHeight="1" x14ac:dyDescent="0.2">
      <c r="B11" s="72"/>
      <c r="C11" s="73"/>
      <c r="D11" s="73"/>
      <c r="E11" s="73"/>
      <c r="F11" s="73"/>
      <c r="G11" s="73"/>
      <c r="H11" s="11"/>
      <c r="I11" s="11"/>
      <c r="J11" s="82"/>
      <c r="U11" s="1">
        <v>8</v>
      </c>
      <c r="V11" s="1" t="s">
        <v>66</v>
      </c>
      <c r="W11" s="1" t="s">
        <v>65</v>
      </c>
    </row>
    <row r="12" spans="2:26" ht="15.75" customHeight="1" x14ac:dyDescent="0.2">
      <c r="B12" s="72"/>
      <c r="C12" s="73"/>
      <c r="D12" s="73"/>
      <c r="E12" s="73"/>
      <c r="F12" s="73"/>
      <c r="G12" s="73"/>
      <c r="H12" s="11"/>
      <c r="I12" s="11"/>
      <c r="J12" s="82"/>
      <c r="U12" s="1">
        <v>9</v>
      </c>
      <c r="V12" s="1" t="s">
        <v>64</v>
      </c>
      <c r="W12" s="1" t="s">
        <v>63</v>
      </c>
    </row>
    <row r="13" spans="2:26" ht="15.75" customHeight="1" x14ac:dyDescent="0.2">
      <c r="B13" s="72"/>
      <c r="C13" s="73"/>
      <c r="D13" s="73"/>
      <c r="E13" s="73"/>
      <c r="F13" s="73"/>
      <c r="G13" s="73"/>
      <c r="H13" s="11"/>
      <c r="I13" s="11"/>
      <c r="J13" s="82"/>
      <c r="U13" s="1">
        <v>10</v>
      </c>
      <c r="V13" s="1" t="s">
        <v>62</v>
      </c>
      <c r="W13" s="1" t="s">
        <v>61</v>
      </c>
    </row>
    <row r="14" spans="2:26" ht="15.75" customHeight="1" x14ac:dyDescent="0.2">
      <c r="B14" s="72"/>
      <c r="C14" s="73"/>
      <c r="D14" s="73"/>
      <c r="E14" s="73"/>
      <c r="F14" s="73"/>
      <c r="G14" s="73"/>
      <c r="H14" s="11"/>
      <c r="I14" s="11"/>
      <c r="J14" s="82"/>
      <c r="U14" s="1">
        <v>11</v>
      </c>
      <c r="V14" s="1" t="s">
        <v>60</v>
      </c>
      <c r="W14" s="1" t="s">
        <v>59</v>
      </c>
    </row>
    <row r="15" spans="2:26" ht="15.75" customHeight="1" x14ac:dyDescent="0.2">
      <c r="B15" s="72"/>
      <c r="C15" s="73"/>
      <c r="D15" s="73"/>
      <c r="E15" s="73"/>
      <c r="F15" s="73"/>
      <c r="G15" s="73"/>
      <c r="H15" s="11"/>
      <c r="I15" s="11"/>
      <c r="J15" s="82"/>
      <c r="U15" s="1">
        <v>12</v>
      </c>
      <c r="V15" s="1" t="s">
        <v>58</v>
      </c>
      <c r="W15" s="1" t="s">
        <v>57</v>
      </c>
    </row>
    <row r="16" spans="2:26" ht="15.75" customHeight="1" x14ac:dyDescent="0.2">
      <c r="B16" s="72"/>
      <c r="C16" s="73"/>
      <c r="D16" s="73"/>
      <c r="E16" s="73"/>
      <c r="F16" s="73"/>
      <c r="G16" s="73"/>
      <c r="H16" s="11"/>
      <c r="I16" s="11"/>
      <c r="J16" s="82"/>
      <c r="U16" s="1">
        <v>13</v>
      </c>
      <c r="V16" s="1" t="s">
        <v>56</v>
      </c>
      <c r="W16" s="1" t="s">
        <v>55</v>
      </c>
    </row>
    <row r="17" spans="2:23" ht="15.75" customHeight="1" x14ac:dyDescent="0.2">
      <c r="B17" s="72"/>
      <c r="C17" s="73"/>
      <c r="D17" s="73"/>
      <c r="E17" s="73"/>
      <c r="F17" s="73"/>
      <c r="G17" s="73"/>
      <c r="H17" s="11"/>
      <c r="I17" s="11"/>
      <c r="J17" s="82"/>
      <c r="U17" s="1">
        <v>14</v>
      </c>
      <c r="V17" s="1" t="s">
        <v>54</v>
      </c>
      <c r="W17" s="1" t="s">
        <v>53</v>
      </c>
    </row>
    <row r="18" spans="2:23" ht="15.75" customHeight="1" x14ac:dyDescent="0.2">
      <c r="B18" s="72"/>
      <c r="C18" s="73"/>
      <c r="D18" s="73"/>
      <c r="E18" s="73"/>
      <c r="F18" s="73"/>
      <c r="G18" s="73"/>
      <c r="H18" s="11"/>
      <c r="I18" s="11"/>
      <c r="J18" s="82"/>
      <c r="U18" s="1">
        <v>15</v>
      </c>
      <c r="V18" s="1" t="s">
        <v>52</v>
      </c>
      <c r="W18" s="1" t="s">
        <v>51</v>
      </c>
    </row>
    <row r="19" spans="2:23" ht="15.75" customHeight="1" x14ac:dyDescent="0.2">
      <c r="B19" s="72"/>
      <c r="C19" s="11"/>
      <c r="D19" s="11"/>
      <c r="E19" s="11"/>
      <c r="F19" s="11"/>
      <c r="G19" s="11"/>
      <c r="H19" s="11"/>
      <c r="I19" s="11"/>
      <c r="J19" s="82"/>
      <c r="U19" s="1">
        <v>16</v>
      </c>
      <c r="V19" s="1" t="s">
        <v>50</v>
      </c>
      <c r="W19" s="1" t="s">
        <v>49</v>
      </c>
    </row>
    <row r="20" spans="2:23" ht="15.75" customHeight="1" x14ac:dyDescent="0.2">
      <c r="B20" s="72"/>
      <c r="C20" s="11"/>
      <c r="D20" s="11"/>
      <c r="E20" s="11"/>
      <c r="F20" s="11"/>
      <c r="G20" s="11"/>
      <c r="H20" s="11"/>
      <c r="I20" s="11"/>
      <c r="J20" s="82"/>
      <c r="U20" s="1">
        <v>17</v>
      </c>
      <c r="V20" s="1" t="s">
        <v>48</v>
      </c>
      <c r="W20" s="1" t="s">
        <v>47</v>
      </c>
    </row>
    <row r="21" spans="2:23" ht="15.75" customHeight="1" x14ac:dyDescent="0.2">
      <c r="B21" s="72"/>
      <c r="C21" s="11"/>
      <c r="D21" s="11"/>
      <c r="E21" s="11"/>
      <c r="F21" s="11"/>
      <c r="G21" s="11"/>
      <c r="H21" s="11"/>
      <c r="I21" s="11"/>
      <c r="J21" s="82"/>
      <c r="U21" s="1">
        <v>18</v>
      </c>
      <c r="V21" s="1" t="s">
        <v>46</v>
      </c>
      <c r="W21" s="1" t="s">
        <v>45</v>
      </c>
    </row>
    <row r="22" spans="2:23" ht="15.75" customHeight="1" x14ac:dyDescent="0.2">
      <c r="B22" s="72"/>
      <c r="C22" s="11"/>
      <c r="D22" s="11"/>
      <c r="E22" s="11"/>
      <c r="F22" s="11"/>
      <c r="G22" s="11"/>
      <c r="H22" s="11"/>
      <c r="I22" s="11"/>
      <c r="J22" s="82"/>
      <c r="U22" s="1">
        <v>19</v>
      </c>
      <c r="V22" s="1" t="s">
        <v>44</v>
      </c>
      <c r="W22" s="1" t="s">
        <v>43</v>
      </c>
    </row>
    <row r="23" spans="2:23" ht="15.75" customHeight="1" x14ac:dyDescent="0.2">
      <c r="B23" s="72"/>
      <c r="C23" s="11"/>
      <c r="D23" s="11"/>
      <c r="E23" s="11"/>
      <c r="F23" s="11"/>
      <c r="G23" s="11"/>
      <c r="H23" s="11"/>
      <c r="I23" s="11"/>
      <c r="J23" s="82"/>
      <c r="U23" s="1">
        <v>20</v>
      </c>
      <c r="V23" s="1" t="s">
        <v>42</v>
      </c>
      <c r="W23" s="1" t="s">
        <v>41</v>
      </c>
    </row>
    <row r="24" spans="2:23" ht="15.75" customHeight="1" x14ac:dyDescent="0.2">
      <c r="B24" s="72"/>
      <c r="C24" s="11"/>
      <c r="D24" s="11"/>
      <c r="E24" s="11"/>
      <c r="F24" s="11"/>
      <c r="G24" s="11"/>
      <c r="H24" s="11"/>
      <c r="I24" s="11"/>
      <c r="J24" s="82"/>
      <c r="U24" s="1">
        <v>21</v>
      </c>
      <c r="V24" s="1" t="s">
        <v>40</v>
      </c>
      <c r="W24" s="1" t="s">
        <v>39</v>
      </c>
    </row>
    <row r="25" spans="2:23" ht="15.75" customHeight="1" x14ac:dyDescent="0.2">
      <c r="B25" s="72"/>
      <c r="C25" s="11"/>
      <c r="D25" s="74"/>
      <c r="E25" s="11"/>
      <c r="F25" s="11"/>
      <c r="G25" s="11"/>
      <c r="H25" s="11"/>
      <c r="I25" s="11"/>
      <c r="J25" s="82"/>
      <c r="U25" s="1">
        <v>22</v>
      </c>
      <c r="V25" s="1" t="s">
        <v>38</v>
      </c>
      <c r="W25" s="1" t="s">
        <v>37</v>
      </c>
    </row>
    <row r="26" spans="2:23" ht="15.75" customHeight="1" x14ac:dyDescent="0.2">
      <c r="B26" s="72"/>
      <c r="C26" s="11"/>
      <c r="D26" s="11"/>
      <c r="E26" s="11"/>
      <c r="F26" s="11"/>
      <c r="G26" s="11"/>
      <c r="H26" s="11"/>
      <c r="I26" s="11"/>
      <c r="J26" s="82"/>
      <c r="U26" s="1">
        <v>23</v>
      </c>
      <c r="V26" s="1" t="s">
        <v>36</v>
      </c>
      <c r="W26" s="1" t="s">
        <v>35</v>
      </c>
    </row>
    <row r="27" spans="2:23" ht="15.75" customHeight="1" x14ac:dyDescent="0.2">
      <c r="B27" s="72"/>
      <c r="C27" s="11"/>
      <c r="D27" s="11"/>
      <c r="E27" s="11"/>
      <c r="F27" s="11"/>
      <c r="G27" s="11"/>
      <c r="H27" s="11"/>
      <c r="I27" s="11"/>
      <c r="J27" s="82"/>
      <c r="U27" s="1">
        <v>24</v>
      </c>
      <c r="V27" s="1" t="s">
        <v>34</v>
      </c>
      <c r="W27" s="1" t="s">
        <v>33</v>
      </c>
    </row>
    <row r="28" spans="2:23" ht="15.75" customHeight="1" x14ac:dyDescent="0.2">
      <c r="B28" s="72"/>
      <c r="C28" s="11"/>
      <c r="D28" s="11"/>
      <c r="E28" s="11"/>
      <c r="F28" s="11"/>
      <c r="G28" s="11"/>
      <c r="H28" s="11"/>
      <c r="I28" s="11"/>
      <c r="J28" s="82"/>
      <c r="U28" s="1">
        <v>25</v>
      </c>
      <c r="V28" s="1" t="s">
        <v>32</v>
      </c>
      <c r="W28" s="1" t="s">
        <v>31</v>
      </c>
    </row>
    <row r="29" spans="2:23" ht="15.75" customHeight="1" x14ac:dyDescent="0.2">
      <c r="B29" s="72"/>
      <c r="C29" s="11"/>
      <c r="D29" s="11"/>
      <c r="E29" s="11"/>
      <c r="F29" s="11"/>
      <c r="G29" s="11"/>
      <c r="H29" s="11"/>
      <c r="I29" s="11"/>
      <c r="J29" s="82"/>
      <c r="U29" s="1">
        <v>26</v>
      </c>
      <c r="V29" s="1" t="s">
        <v>30</v>
      </c>
      <c r="W29" s="1" t="s">
        <v>29</v>
      </c>
    </row>
    <row r="30" spans="2:23" ht="15.75" customHeight="1" x14ac:dyDescent="0.2">
      <c r="B30" s="72"/>
      <c r="C30" s="11"/>
      <c r="D30" s="11"/>
      <c r="E30" s="11"/>
      <c r="F30" s="11"/>
      <c r="G30" s="11"/>
      <c r="H30" s="11"/>
      <c r="I30" s="11"/>
      <c r="J30" s="82"/>
      <c r="U30" s="1">
        <v>27</v>
      </c>
      <c r="V30" s="1" t="s">
        <v>28</v>
      </c>
      <c r="W30" s="1" t="s">
        <v>27</v>
      </c>
    </row>
    <row r="31" spans="2:23" ht="15.75" customHeight="1" x14ac:dyDescent="0.2">
      <c r="B31" s="72"/>
      <c r="C31" s="11"/>
      <c r="D31" s="11"/>
      <c r="E31" s="11"/>
      <c r="F31" s="11"/>
      <c r="G31" s="11"/>
      <c r="H31" s="11"/>
      <c r="I31" s="11"/>
      <c r="J31" s="82"/>
      <c r="U31" s="1">
        <v>28</v>
      </c>
      <c r="V31" s="1" t="s">
        <v>26</v>
      </c>
      <c r="W31" s="1" t="s">
        <v>25</v>
      </c>
    </row>
    <row r="32" spans="2:23" ht="15.75" customHeight="1" x14ac:dyDescent="0.2">
      <c r="B32" s="72"/>
      <c r="C32" s="73"/>
      <c r="D32" s="73"/>
      <c r="E32" s="73"/>
      <c r="F32" s="73"/>
      <c r="G32" s="73"/>
      <c r="H32" s="73"/>
      <c r="I32" s="73"/>
      <c r="J32" s="82"/>
      <c r="K32" s="83"/>
      <c r="U32" s="1">
        <v>29</v>
      </c>
      <c r="V32" s="1" t="s">
        <v>24</v>
      </c>
      <c r="W32" s="1" t="s">
        <v>23</v>
      </c>
    </row>
    <row r="33" spans="2:23" ht="15.75" customHeight="1" x14ac:dyDescent="0.2">
      <c r="B33" s="75" t="s">
        <v>108</v>
      </c>
      <c r="C33" s="49" t="s">
        <v>99</v>
      </c>
      <c r="D33" s="49" t="s">
        <v>98</v>
      </c>
      <c r="E33" s="49" t="s">
        <v>113</v>
      </c>
      <c r="F33" s="49" t="s">
        <v>114</v>
      </c>
      <c r="G33" s="49" t="s">
        <v>118</v>
      </c>
      <c r="H33" s="49" t="s">
        <v>105</v>
      </c>
      <c r="I33" s="49" t="s">
        <v>96</v>
      </c>
      <c r="J33" s="76" t="s">
        <v>95</v>
      </c>
      <c r="K33" s="52"/>
      <c r="U33" s="1">
        <v>30</v>
      </c>
      <c r="V33" s="1" t="s">
        <v>22</v>
      </c>
      <c r="W33" s="1" t="s">
        <v>21</v>
      </c>
    </row>
    <row r="34" spans="2:23" ht="15.75" customHeight="1" x14ac:dyDescent="0.2">
      <c r="B34" s="77" t="s">
        <v>107</v>
      </c>
      <c r="C34" s="50"/>
      <c r="D34" s="50"/>
      <c r="E34" s="50"/>
      <c r="F34" s="51" t="s">
        <v>104</v>
      </c>
      <c r="G34" s="51" t="s">
        <v>117</v>
      </c>
      <c r="H34" s="51" t="s">
        <v>106</v>
      </c>
      <c r="I34" s="50"/>
      <c r="J34" s="78"/>
      <c r="K34" s="52"/>
      <c r="U34" s="1">
        <v>31</v>
      </c>
      <c r="V34" s="1" t="s">
        <v>20</v>
      </c>
      <c r="W34" s="1" t="s">
        <v>19</v>
      </c>
    </row>
    <row r="35" spans="2:23" ht="15.75" customHeight="1" thickBot="1" x14ac:dyDescent="0.25">
      <c r="B35" s="79" t="s">
        <v>103</v>
      </c>
      <c r="C35" s="80">
        <f>D75</f>
        <v>-4.6387306204739218</v>
      </c>
      <c r="D35" s="80">
        <f t="shared" ref="D35:G35" si="0">E75</f>
        <v>-15.090713446425255</v>
      </c>
      <c r="E35" s="80">
        <f t="shared" si="0"/>
        <v>107.77871896261772</v>
      </c>
      <c r="F35" s="80">
        <f t="shared" si="0"/>
        <v>-63.098651190016575</v>
      </c>
      <c r="G35" s="80">
        <f t="shared" si="0"/>
        <v>11.562508197380481</v>
      </c>
      <c r="H35" s="80">
        <f>I75</f>
        <v>256.1253513209669</v>
      </c>
      <c r="I35" s="80">
        <f>J75</f>
        <v>21.669760832213043</v>
      </c>
      <c r="J35" s="81">
        <f>K75</f>
        <v>-9.9048618735770191</v>
      </c>
      <c r="K35" s="11"/>
      <c r="U35" s="1">
        <v>32</v>
      </c>
      <c r="V35" s="1" t="s">
        <v>18</v>
      </c>
      <c r="W35" s="1" t="s">
        <v>17</v>
      </c>
    </row>
    <row r="36" spans="2:23" x14ac:dyDescent="0.2">
      <c r="U36" s="1">
        <v>33</v>
      </c>
      <c r="V36" s="1" t="s">
        <v>16</v>
      </c>
      <c r="W36" s="1" t="s">
        <v>15</v>
      </c>
    </row>
    <row r="37" spans="2:23" x14ac:dyDescent="0.2">
      <c r="B37" s="70" t="s">
        <v>121</v>
      </c>
      <c r="C37" s="1" t="s">
        <v>122</v>
      </c>
      <c r="U37" s="1">
        <v>34</v>
      </c>
      <c r="V37" s="1" t="s">
        <v>14</v>
      </c>
      <c r="W37" s="1" t="s">
        <v>13</v>
      </c>
    </row>
    <row r="38" spans="2:23" x14ac:dyDescent="0.2">
      <c r="B38" s="70" t="s">
        <v>126</v>
      </c>
      <c r="C38" s="1" t="s">
        <v>123</v>
      </c>
      <c r="U38" s="1">
        <v>35</v>
      </c>
      <c r="V38" s="1" t="s">
        <v>12</v>
      </c>
      <c r="W38" s="1" t="s">
        <v>11</v>
      </c>
    </row>
    <row r="39" spans="2:23" x14ac:dyDescent="0.2">
      <c r="B39" s="70" t="s">
        <v>127</v>
      </c>
      <c r="C39" s="1" t="s">
        <v>124</v>
      </c>
      <c r="U39" s="1">
        <v>36</v>
      </c>
      <c r="V39" s="1">
        <v>9999</v>
      </c>
      <c r="W39" s="1" t="s">
        <v>10</v>
      </c>
    </row>
    <row r="40" spans="2:23" x14ac:dyDescent="0.2">
      <c r="B40" s="70" t="s">
        <v>128</v>
      </c>
      <c r="C40" s="1" t="s">
        <v>125</v>
      </c>
      <c r="U40" s="1">
        <v>37</v>
      </c>
      <c r="V40" s="1">
        <v>1999</v>
      </c>
      <c r="W40" s="1" t="s">
        <v>9</v>
      </c>
    </row>
    <row r="41" spans="2:23" x14ac:dyDescent="0.2">
      <c r="U41" s="1">
        <v>38</v>
      </c>
      <c r="V41" s="1">
        <v>2999</v>
      </c>
      <c r="W41" s="1" t="s">
        <v>8</v>
      </c>
    </row>
    <row r="42" spans="2:23" x14ac:dyDescent="0.2">
      <c r="U42" s="1">
        <v>39</v>
      </c>
      <c r="V42" s="1">
        <v>3999</v>
      </c>
      <c r="W42" s="1" t="s">
        <v>7</v>
      </c>
    </row>
    <row r="43" spans="2:23" x14ac:dyDescent="0.2">
      <c r="U43" s="1">
        <v>40</v>
      </c>
      <c r="V43" s="1">
        <v>4999</v>
      </c>
      <c r="W43" s="1" t="s">
        <v>6</v>
      </c>
    </row>
    <row r="44" spans="2:23" x14ac:dyDescent="0.2">
      <c r="D44" s="59" t="s">
        <v>99</v>
      </c>
      <c r="E44" s="60"/>
      <c r="F44" s="59" t="s">
        <v>98</v>
      </c>
      <c r="G44" s="60"/>
      <c r="H44" s="59" t="s">
        <v>113</v>
      </c>
      <c r="I44" s="60"/>
      <c r="J44" s="59" t="s">
        <v>115</v>
      </c>
      <c r="K44" s="60"/>
      <c r="L44" s="59" t="s">
        <v>116</v>
      </c>
      <c r="M44" s="60"/>
      <c r="N44" s="59" t="s">
        <v>97</v>
      </c>
      <c r="O44" s="60"/>
      <c r="P44" s="59" t="s">
        <v>96</v>
      </c>
      <c r="Q44" s="60"/>
      <c r="R44" s="59" t="s">
        <v>95</v>
      </c>
      <c r="S44" s="60"/>
    </row>
    <row r="45" spans="2:23" x14ac:dyDescent="0.2">
      <c r="D45" s="61" t="s">
        <v>92</v>
      </c>
      <c r="E45" s="62" t="s">
        <v>91</v>
      </c>
      <c r="F45" s="61" t="s">
        <v>90</v>
      </c>
      <c r="G45" s="62" t="s">
        <v>89</v>
      </c>
      <c r="H45" s="61" t="s">
        <v>88</v>
      </c>
      <c r="I45" s="62" t="s">
        <v>87</v>
      </c>
      <c r="J45" s="61" t="s">
        <v>86</v>
      </c>
      <c r="K45" s="62" t="s">
        <v>85</v>
      </c>
      <c r="L45" s="61" t="s">
        <v>110</v>
      </c>
      <c r="M45" s="62" t="s">
        <v>111</v>
      </c>
      <c r="N45" s="61" t="s">
        <v>84</v>
      </c>
      <c r="O45" s="62" t="s">
        <v>83</v>
      </c>
      <c r="P45" s="61" t="s">
        <v>82</v>
      </c>
      <c r="Q45" s="62" t="s">
        <v>81</v>
      </c>
      <c r="R45" s="61" t="s">
        <v>80</v>
      </c>
      <c r="S45" s="62" t="s">
        <v>79</v>
      </c>
    </row>
    <row r="46" spans="2:23" x14ac:dyDescent="0.2">
      <c r="B46" s="1">
        <f>VLOOKUP(W3,U4:V43,2)</f>
        <v>9999</v>
      </c>
      <c r="C46" s="1">
        <v>2009</v>
      </c>
      <c r="D46" s="63">
        <f>VLOOKUP($B$46,Daten!$B$3:$S$42,3,FALSE)</f>
        <v>2736.08</v>
      </c>
      <c r="E46" s="64">
        <f>VLOOKUP($B$46,Daten!$B$3:$S$42,4,FALSE)</f>
        <v>418.78999999999996</v>
      </c>
      <c r="F46" s="63">
        <f>VLOOKUP($B$46,Daten!$B$3:$S$42,5,FALSE)</f>
        <v>831.53</v>
      </c>
      <c r="G46" s="64">
        <f>VLOOKUP($B$46,Daten!$B$3:$S$42,6,FALSE)</f>
        <v>487.26</v>
      </c>
      <c r="H46" s="63">
        <f>VLOOKUP($B$46,Daten!$B$3:$S$42,7,FALSE)</f>
        <v>50.97</v>
      </c>
      <c r="I46" s="64">
        <f>VLOOKUP($B$46,Daten!$B$3:$S$42,8,FALSE)</f>
        <v>11.71</v>
      </c>
      <c r="J46" s="63">
        <f>VLOOKUP($B$46,Daten!$B$3:$S$42,9,FALSE)</f>
        <v>93.04000000000002</v>
      </c>
      <c r="K46" s="64">
        <f>VLOOKUP($B$46,Daten!$B$3:$S$42,10,FALSE)</f>
        <v>22.9</v>
      </c>
      <c r="L46" s="63">
        <f>VLOOKUP($B$46,Daten!$B$3:$S$42,11,FALSE)</f>
        <v>0</v>
      </c>
      <c r="M46" s="64">
        <f>VLOOKUP($B$46,Daten!$B$3:$S$42,12,FALSE)</f>
        <v>0</v>
      </c>
      <c r="N46" s="63">
        <f>VLOOKUP($B$46,Daten!$B$3:$S$42,13,FALSE)</f>
        <v>143.05000000000001</v>
      </c>
      <c r="O46" s="64">
        <f>VLOOKUP($B$46,Daten!$B$3:$S$42,14,FALSE)</f>
        <v>94.769999999999982</v>
      </c>
      <c r="P46" s="63">
        <f>VLOOKUP($B$46,Daten!$B$3:$S$42,15,FALSE)</f>
        <v>0</v>
      </c>
      <c r="Q46" s="64">
        <f>VLOOKUP($B$46,Daten!$B$3:$S$42,16,FALSE)</f>
        <v>0</v>
      </c>
      <c r="R46" s="63">
        <f>VLOOKUP($B$46,Daten!$B$3:$S$42,17,FALSE)</f>
        <v>377.09999999999991</v>
      </c>
      <c r="S46" s="64">
        <f>VLOOKUP($B$46,Daten!$B$3:$S$42,18,FALSE)</f>
        <v>254.16999999999996</v>
      </c>
    </row>
    <row r="47" spans="2:23" x14ac:dyDescent="0.2">
      <c r="C47" s="1">
        <v>2010</v>
      </c>
      <c r="D47" s="63">
        <f>VLOOKUP($B$46,Daten!$B$43:$S$82,3,FALSE)</f>
        <v>3816.1300000000006</v>
      </c>
      <c r="E47" s="64">
        <f>VLOOKUP($B$46,Daten!$B$43:$S$82,4,FALSE)</f>
        <v>469.4799999999999</v>
      </c>
      <c r="F47" s="63">
        <f>VLOOKUP($B$46,Daten!$B$43:$S$82,5,FALSE)</f>
        <v>1183.8600000000001</v>
      </c>
      <c r="G47" s="64">
        <f>VLOOKUP($B$46,Daten!$B$43:$S$82,6,FALSE)</f>
        <v>717.11</v>
      </c>
      <c r="H47" s="63">
        <f>VLOOKUP($B$46,Daten!$B$43:$S$82,7,FALSE)</f>
        <v>81.839999999999989</v>
      </c>
      <c r="I47" s="64">
        <f>VLOOKUP($B$46,Daten!$B$43:$S$82,8,FALSE)</f>
        <v>24.11</v>
      </c>
      <c r="J47" s="63">
        <f>VLOOKUP($B$46,Daten!$B$43:$S$82,9,FALSE)</f>
        <v>148.58000000000004</v>
      </c>
      <c r="K47" s="64">
        <f>VLOOKUP($B$46,Daten!$B$43:$S$82,10,FALSE)</f>
        <v>60.509999999999984</v>
      </c>
      <c r="L47" s="63">
        <f>VLOOKUP($B$46,Daten!$B$43:$S$82,11,FALSE)</f>
        <v>0</v>
      </c>
      <c r="M47" s="64">
        <f>VLOOKUP($B$46,Daten!$B$43:$S$82,12,FALSE)</f>
        <v>0</v>
      </c>
      <c r="N47" s="63">
        <f>VLOOKUP($B$46,Daten!$B$43:$S$82,13,FALSE)</f>
        <v>102.97999999999998</v>
      </c>
      <c r="O47" s="64">
        <f>VLOOKUP($B$46,Daten!$B$43:$S$82,14,FALSE)</f>
        <v>64.969999999999985</v>
      </c>
      <c r="P47" s="63">
        <f>VLOOKUP($B$46,Daten!$B$43:$S$82,15,FALSE)</f>
        <v>140.82</v>
      </c>
      <c r="Q47" s="64">
        <f>VLOOKUP($B$46,Daten!$B$43:$S$82,16,FALSE)</f>
        <v>98.35</v>
      </c>
      <c r="R47" s="63">
        <f>VLOOKUP($B$46,Daten!$B$43:$S$82,17,FALSE)</f>
        <v>734.12999999999988</v>
      </c>
      <c r="S47" s="64">
        <f>VLOOKUP($B$46,Daten!$B$43:$S$82,18,FALSE)</f>
        <v>309.14</v>
      </c>
    </row>
    <row r="48" spans="2:23" x14ac:dyDescent="0.2">
      <c r="C48" s="1">
        <v>2011</v>
      </c>
      <c r="D48" s="63">
        <f>VLOOKUP($B$46,Daten!$B$83:$S$122,3,FALSE)</f>
        <v>3258.4800000000009</v>
      </c>
      <c r="E48" s="64">
        <f>VLOOKUP($B$46,Daten!$B$83:$S$122,4,FALSE)</f>
        <v>482.65999999999997</v>
      </c>
      <c r="F48" s="63">
        <f>VLOOKUP($B$46,Daten!$B$83:$S$122,5,FALSE)</f>
        <v>1262.6600000000001</v>
      </c>
      <c r="G48" s="64">
        <f>VLOOKUP($B$46,Daten!$B$83:$S$122,6,FALSE)</f>
        <v>829.81999999999994</v>
      </c>
      <c r="H48" s="63">
        <f>VLOOKUP($B$46,Daten!$B$83:$S$122,7,FALSE)</f>
        <v>61.33</v>
      </c>
      <c r="I48" s="64">
        <f>VLOOKUP($B$46,Daten!$B$83:$S$122,8,FALSE)</f>
        <v>30.76</v>
      </c>
      <c r="J48" s="63">
        <f>VLOOKUP($B$46,Daten!$B$83:$S$122,9,FALSE)</f>
        <v>170.58000000000004</v>
      </c>
      <c r="K48" s="64">
        <f>VLOOKUP($B$46,Daten!$B$83:$S$122,10,FALSE)</f>
        <v>80.64</v>
      </c>
      <c r="L48" s="63">
        <f>VLOOKUP($B$46,Daten!$B$83:$S$122,11,FALSE)</f>
        <v>0</v>
      </c>
      <c r="M48" s="64">
        <f>VLOOKUP($B$46,Daten!$B$83:$S$122,12,FALSE)</f>
        <v>0</v>
      </c>
      <c r="N48" s="63">
        <f>VLOOKUP($B$46,Daten!$B$83:$S$122,13,FALSE)</f>
        <v>84.06</v>
      </c>
      <c r="O48" s="64">
        <f>VLOOKUP($B$46,Daten!$B$83:$S$122,14,FALSE)</f>
        <v>69.509999999999991</v>
      </c>
      <c r="P48" s="63">
        <f>VLOOKUP($B$46,Daten!$B$83:$S$122,15,FALSE)</f>
        <v>211.35999999999999</v>
      </c>
      <c r="Q48" s="64">
        <f>VLOOKUP($B$46,Daten!$B$83:$S$122,16,FALSE)</f>
        <v>161.30000000000001</v>
      </c>
      <c r="R48" s="63">
        <f>VLOOKUP($B$46,Daten!$B$83:$S$122,17,FALSE)</f>
        <v>1031.49</v>
      </c>
      <c r="S48" s="64">
        <f>VLOOKUP($B$46,Daten!$B$83:$S$122,18,FALSE)</f>
        <v>394.20000000000005</v>
      </c>
    </row>
    <row r="49" spans="3:19" x14ac:dyDescent="0.2">
      <c r="C49" s="1">
        <v>2012</v>
      </c>
      <c r="D49" s="63">
        <f>VLOOKUP($B$46,Daten!$B$123:$S$162,3,FALSE)</f>
        <v>3061.4299999999994</v>
      </c>
      <c r="E49" s="64">
        <f>VLOOKUP($B$46,Daten!$B$123:$S$162,4,FALSE)</f>
        <v>493.99999999999989</v>
      </c>
      <c r="F49" s="63">
        <f>VLOOKUP($B$46,Daten!$B$123:$S$162,5,FALSE)</f>
        <v>1074.2199999999998</v>
      </c>
      <c r="G49" s="64">
        <f>VLOOKUP($B$46,Daten!$B$123:$S$162,6,FALSE)</f>
        <v>697.19999999999993</v>
      </c>
      <c r="H49" s="63">
        <f>VLOOKUP($B$46,Daten!$B$123:$S$162,7,FALSE)</f>
        <v>69.02</v>
      </c>
      <c r="I49" s="64">
        <f>VLOOKUP($B$46,Daten!$B$123:$S$162,8,FALSE)</f>
        <v>30.53</v>
      </c>
      <c r="J49" s="63">
        <f>VLOOKUP($B$46,Daten!$B$123:$S$162,9,FALSE)</f>
        <v>172.97</v>
      </c>
      <c r="K49" s="64">
        <f>VLOOKUP($B$46,Daten!$B$123:$S$162,10,FALSE)</f>
        <v>86.529999999999987</v>
      </c>
      <c r="L49" s="63">
        <f>VLOOKUP($B$46,Daten!$B$123:$S$162,11,FALSE)</f>
        <v>0</v>
      </c>
      <c r="M49" s="64">
        <f>VLOOKUP($B$46,Daten!$B$123:$S$162,12,FALSE)</f>
        <v>0</v>
      </c>
      <c r="N49" s="63">
        <f>VLOOKUP($B$46,Daten!$B$123:$S$162,13,FALSE)</f>
        <v>115.38000000000001</v>
      </c>
      <c r="O49" s="64">
        <f>VLOOKUP($B$46,Daten!$B$123:$S$162,14,FALSE)</f>
        <v>41.78</v>
      </c>
      <c r="P49" s="63">
        <f>VLOOKUP($B$46,Daten!$B$123:$S$162,15,FALSE)</f>
        <v>280.24</v>
      </c>
      <c r="Q49" s="64">
        <f>VLOOKUP($B$46,Daten!$B$123:$S$162,16,FALSE)</f>
        <v>222</v>
      </c>
      <c r="R49" s="63">
        <f>VLOOKUP($B$46,Daten!$B$123:$S$162,17,FALSE)</f>
        <v>1409.8799999999999</v>
      </c>
      <c r="S49" s="64">
        <f>VLOOKUP($B$46,Daten!$B$123:$S$162,18,FALSE)</f>
        <v>455.09</v>
      </c>
    </row>
    <row r="50" spans="3:19" x14ac:dyDescent="0.2">
      <c r="C50" s="1">
        <v>2013</v>
      </c>
      <c r="D50" s="63">
        <f>VLOOKUP($B$46,Daten!$B$163:$S$202,3,FALSE)</f>
        <v>2823.3599999999997</v>
      </c>
      <c r="E50" s="64">
        <f>VLOOKUP($B$46,Daten!$B$163:$S$202,4,FALSE)</f>
        <v>408.31</v>
      </c>
      <c r="F50" s="63">
        <f>VLOOKUP($B$46,Daten!$B$163:$S$202,5,FALSE)</f>
        <v>1292.0999999999999</v>
      </c>
      <c r="G50" s="64">
        <f>VLOOKUP($B$46,Daten!$B$163:$S$202,6,FALSE)</f>
        <v>905.29000000000008</v>
      </c>
      <c r="H50" s="63">
        <f>VLOOKUP($B$46,Daten!$B$163:$S$202,7,FALSE)</f>
        <v>70.740000000000009</v>
      </c>
      <c r="I50" s="64">
        <f>VLOOKUP($B$46,Daten!$B$163:$S$202,8,FALSE)</f>
        <v>43.000000000000007</v>
      </c>
      <c r="J50" s="63">
        <f>VLOOKUP($B$46,Daten!$B$163:$S$202,9,FALSE)</f>
        <v>159.97000000000003</v>
      </c>
      <c r="K50" s="64">
        <f>VLOOKUP($B$46,Daten!$B$163:$S$202,10,FALSE)</f>
        <v>92.740000000000009</v>
      </c>
      <c r="L50" s="63">
        <f>VLOOKUP($B$46,Daten!$B$163:$S$202,11,FALSE)</f>
        <v>0</v>
      </c>
      <c r="M50" s="64">
        <f>VLOOKUP($B$46,Daten!$B$163:$S$202,12,FALSE)</f>
        <v>0</v>
      </c>
      <c r="N50" s="63">
        <f>VLOOKUP($B$46,Daten!$B$163:$S$202,13,FALSE)</f>
        <v>95.080000000000027</v>
      </c>
      <c r="O50" s="64">
        <f>VLOOKUP($B$46,Daten!$B$163:$S$202,14,FALSE)</f>
        <v>65.09999999999998</v>
      </c>
      <c r="P50" s="63">
        <f>VLOOKUP($B$46,Daten!$B$163:$S$202,15,FALSE)</f>
        <v>281.82000000000011</v>
      </c>
      <c r="Q50" s="64">
        <f>VLOOKUP($B$46,Daten!$B$163:$S$202,16,FALSE)</f>
        <v>235.41</v>
      </c>
      <c r="R50" s="63">
        <f>VLOOKUP($B$46,Daten!$B$163:$S$202,17,FALSE)</f>
        <v>2178.2800000000002</v>
      </c>
      <c r="S50" s="64">
        <f>VLOOKUP($B$46,Daten!$B$163:$S$202,18,FALSE)</f>
        <v>583.37000000000012</v>
      </c>
    </row>
    <row r="51" spans="3:19" x14ac:dyDescent="0.2">
      <c r="C51" s="1">
        <v>2014</v>
      </c>
      <c r="D51" s="63">
        <f>VLOOKUP($B$46,Daten!$B$203:$S$242,3,FALSE)</f>
        <v>2954.83</v>
      </c>
      <c r="E51" s="64">
        <f>VLOOKUP($B$46,Daten!$B$203:$S$242,4,FALSE)</f>
        <v>373.29999999999995</v>
      </c>
      <c r="F51" s="63">
        <f>VLOOKUP($B$46,Daten!$B$203:$S$242,5,FALSE)</f>
        <v>1553.83</v>
      </c>
      <c r="G51" s="64">
        <f>VLOOKUP($B$46,Daten!$B$203:$S$242,6,FALSE)</f>
        <v>1004.8999999999999</v>
      </c>
      <c r="H51" s="63">
        <f>VLOOKUP($B$46,Daten!$B$203:$S$242,7,FALSE)</f>
        <v>108.05000000000001</v>
      </c>
      <c r="I51" s="64">
        <f>VLOOKUP($B$46,Daten!$B$203:$S$242,8,FALSE)</f>
        <v>62.45</v>
      </c>
      <c r="J51" s="63">
        <f>VLOOKUP($B$46,Daten!$B$203:$S$242,9,FALSE)</f>
        <v>78.97</v>
      </c>
      <c r="K51" s="64">
        <f>VLOOKUP($B$46,Daten!$B$203:$S$242,10,FALSE)</f>
        <v>53.060000000000009</v>
      </c>
      <c r="L51" s="63">
        <f>VLOOKUP($B$46,Daten!$B$203:$S$242,11,FALSE)</f>
        <v>0</v>
      </c>
      <c r="M51" s="64">
        <f>VLOOKUP($B$46,Daten!$B$203:$S$242,12,FALSE)</f>
        <v>0</v>
      </c>
      <c r="N51" s="63">
        <f>VLOOKUP($B$46,Daten!$B$203:$S$242,13,FALSE)</f>
        <v>76.05</v>
      </c>
      <c r="O51" s="64">
        <f>VLOOKUP($B$46,Daten!$B$203:$S$242,14,FALSE)</f>
        <v>39.449999999999996</v>
      </c>
      <c r="P51" s="63">
        <f>VLOOKUP($B$46,Daten!$B$203:$S$242,15,FALSE)</f>
        <v>339.71</v>
      </c>
      <c r="Q51" s="64">
        <f>VLOOKUP($B$46,Daten!$B$203:$S$242,16,FALSE)</f>
        <v>295.18</v>
      </c>
      <c r="R51" s="63">
        <f>VLOOKUP($B$46,Daten!$B$203:$S$242,17,FALSE)</f>
        <v>2835.5399999999991</v>
      </c>
      <c r="S51" s="64">
        <f>VLOOKUP($B$46,Daten!$B$203:$S$242,18,FALSE)</f>
        <v>674.54000000000008</v>
      </c>
    </row>
    <row r="52" spans="3:19" x14ac:dyDescent="0.2">
      <c r="C52" s="1">
        <v>2015</v>
      </c>
      <c r="D52" s="63">
        <f>VLOOKUP($B$46,Daten!$B$243:$S$282,3,FALSE)</f>
        <v>6511.449999999998</v>
      </c>
      <c r="E52" s="64">
        <f>VLOOKUP($B$46,Daten!$B$243:$S$282,4,FALSE)</f>
        <v>349.21999999999997</v>
      </c>
      <c r="F52" s="63">
        <f>VLOOKUP($B$46,Daten!$B$243:$S$282,5,FALSE)</f>
        <v>2415.65</v>
      </c>
      <c r="G52" s="64">
        <f>VLOOKUP($B$46,Daten!$B$243:$S$282,6,FALSE)</f>
        <v>1066.3700000000001</v>
      </c>
      <c r="H52" s="63">
        <f>VLOOKUP($B$46,Daten!$B$243:$S$282,7,FALSE)</f>
        <v>157.18</v>
      </c>
      <c r="I52" s="64">
        <f>VLOOKUP($B$46,Daten!$B$243:$S$282,8,FALSE)</f>
        <v>86.160000000000011</v>
      </c>
      <c r="J52" s="63">
        <f>VLOOKUP($B$46,Daten!$B$243:$S$282,9,FALSE)</f>
        <v>147.82999999999998</v>
      </c>
      <c r="K52" s="64">
        <f>VLOOKUP($B$46,Daten!$B$243:$S$282,10,FALSE)</f>
        <v>39.18</v>
      </c>
      <c r="L52" s="63">
        <f>VLOOKUP($B$46,Daten!$B$243:$S$282,11,FALSE)</f>
        <v>1247.2000000000003</v>
      </c>
      <c r="M52" s="64">
        <f>VLOOKUP($B$46,Daten!$B$243:$S$282,12,FALSE)</f>
        <v>743.66000000000008</v>
      </c>
      <c r="N52" s="63">
        <f>VLOOKUP($B$46,Daten!$B$243:$S$282,13,FALSE)</f>
        <v>17.64</v>
      </c>
      <c r="O52" s="64">
        <f>VLOOKUP($B$46,Daten!$B$243:$S$282,14,FALSE)</f>
        <v>6.9000000000000012</v>
      </c>
      <c r="P52" s="63">
        <f>VLOOKUP($B$46,Daten!$B$243:$S$282,15,FALSE)</f>
        <v>358.49999999999994</v>
      </c>
      <c r="Q52" s="64">
        <f>VLOOKUP($B$46,Daten!$B$243:$S$282,16,FALSE)</f>
        <v>299.97999999999996</v>
      </c>
      <c r="R52" s="63">
        <f>VLOOKUP($B$46,Daten!$B$243:$S$282,17,FALSE)</f>
        <v>5898.880000000001</v>
      </c>
      <c r="S52" s="64">
        <f>VLOOKUP($B$46,Daten!$B$243:$S$282,18,FALSE)</f>
        <v>735</v>
      </c>
    </row>
    <row r="53" spans="3:19" x14ac:dyDescent="0.2">
      <c r="C53" s="1">
        <v>2016</v>
      </c>
      <c r="D53" s="63">
        <f>VLOOKUP($B$46,Daten!$B$283:$S$322,3,FALSE)</f>
        <v>7509.6793000000007</v>
      </c>
      <c r="E53" s="64">
        <f>VLOOKUP($B$46,Daten!$B$283:$S$322,4,FALSE)</f>
        <v>567.01759999999979</v>
      </c>
      <c r="F53" s="63">
        <f>VLOOKUP($B$46,Daten!$B$283:$S$322,5,FALSE)</f>
        <v>2353.5342000000001</v>
      </c>
      <c r="G53" s="64">
        <f>VLOOKUP($B$46,Daten!$B$283:$S$322,6,FALSE)</f>
        <v>1074.3229999999999</v>
      </c>
      <c r="H53" s="63">
        <f>VLOOKUP($B$46,Daten!$B$283:$S$322,7,FALSE)</f>
        <v>127.52319999999999</v>
      </c>
      <c r="I53" s="64">
        <f>VLOOKUP($B$46,Daten!$B$283:$S$322,8,FALSE)</f>
        <v>65.161299999999983</v>
      </c>
      <c r="J53" s="63">
        <f>VLOOKUP($B$46,Daten!$B$283:$S$322,9,FALSE)</f>
        <v>140.4135</v>
      </c>
      <c r="K53" s="64">
        <f>VLOOKUP($B$46,Daten!$B$283:$S$322,10,FALSE)</f>
        <v>39.984799999999993</v>
      </c>
      <c r="L53" s="63">
        <f>VLOOKUP($B$46,Daten!$B$283:$S$322,11,FALSE)</f>
        <v>1221.8115</v>
      </c>
      <c r="M53" s="64">
        <f>VLOOKUP($B$46,Daten!$B$283:$S$322,12,FALSE)</f>
        <v>836.8252</v>
      </c>
      <c r="N53" s="63">
        <f>VLOOKUP($B$46,Daten!$B$283:$S$322,13,FALSE)</f>
        <v>111.10369999999999</v>
      </c>
      <c r="O53" s="64">
        <f>VLOOKUP($B$46,Daten!$B$283:$S$322,14,FALSE)</f>
        <v>37.158499999999997</v>
      </c>
      <c r="P53" s="63">
        <f>VLOOKUP($B$46,Daten!$B$283:$S$322,15,FALSE)</f>
        <v>438.49779999999998</v>
      </c>
      <c r="Q53" s="64">
        <f>VLOOKUP($B$46,Daten!$B$283:$S322,16,FALSE)</f>
        <v>362.57310000000007</v>
      </c>
      <c r="R53" s="63">
        <f>VLOOKUP($B$46,Daten!$B$283:$S$322,17,FALSE)</f>
        <v>5866.1524000000009</v>
      </c>
      <c r="S53" s="64">
        <f>VLOOKUP($B$46,Daten!$B$283:$S$322,18,FALSE)</f>
        <v>1019.3225</v>
      </c>
    </row>
    <row r="54" spans="3:19" x14ac:dyDescent="0.2">
      <c r="C54" s="1">
        <v>2017</v>
      </c>
      <c r="D54" s="63">
        <f>VLOOKUP($B$46,Daten!$B$323:$S$362,3,FALSE)</f>
        <v>6808.748800000003</v>
      </c>
      <c r="E54" s="64">
        <f>VLOOKUP($B$46,Daten!$B$323:$S$362,4,FALSE)</f>
        <v>680.99940000000004</v>
      </c>
      <c r="F54" s="63">
        <f>VLOOKUP($B$46,Daten!$B$323:$S$362,5,FALSE)</f>
        <v>3256.6443999999992</v>
      </c>
      <c r="G54" s="64">
        <f>VLOOKUP($B$46,Daten!$B$323:$S$362,6,FALSE)</f>
        <v>1606.3915</v>
      </c>
      <c r="H54" s="63">
        <f>VLOOKUP($B$46,Daten!$B$323:$S$362,7,FALSE)</f>
        <v>152.11630000000002</v>
      </c>
      <c r="I54" s="64">
        <f>VLOOKUP($B$46,Daten!$B$323:$S$362,8,FALSE)</f>
        <v>89.487100000000012</v>
      </c>
      <c r="J54" s="63">
        <f>VLOOKUP($B$46,Daten!$B$323:$S$362,9,FALSE)</f>
        <v>141.16770000000002</v>
      </c>
      <c r="K54" s="64">
        <f>VLOOKUP($B$46,Daten!$B$323:$S$362,10,FALSE)</f>
        <v>39.916199999999996</v>
      </c>
      <c r="L54" s="63">
        <f>VLOOKUP($B$46,Daten!$B$323:$S$362,11,FALSE)</f>
        <v>1884.9530999999995</v>
      </c>
      <c r="M54" s="64">
        <f>VLOOKUP($B$46,Daten!$B$323:$S$362,12,FALSE)</f>
        <v>1328.8613999999998</v>
      </c>
      <c r="N54" s="63">
        <f>VLOOKUP($B$46,Daten!$B$323:$S$362,13,FALSE)</f>
        <v>121.3146</v>
      </c>
      <c r="O54" s="64">
        <f>VLOOKUP($B$46,Daten!$B$323:$S$362,14,FALSE)</f>
        <v>61.77709999999999</v>
      </c>
      <c r="P54" s="63">
        <f>VLOOKUP($B$46,Daten!$B$323:$S$362,15,FALSE)</f>
        <v>466.84320000000014</v>
      </c>
      <c r="Q54" s="64">
        <f>VLOOKUP($B$46,Daten!$B$323:$S$362,16,FALSE)</f>
        <v>379.02390000000003</v>
      </c>
      <c r="R54" s="63">
        <f>VLOOKUP($B$46,Daten!$B$323:$S$362,17,FALSE)</f>
        <v>6565.2566000000006</v>
      </c>
      <c r="S54" s="64">
        <f>VLOOKUP($B$46,Daten!$B$323:$S$362,18,FALSE)</f>
        <v>1130.8269</v>
      </c>
    </row>
    <row r="55" spans="3:19" x14ac:dyDescent="0.2">
      <c r="C55" s="1">
        <v>2018</v>
      </c>
      <c r="D55" s="63">
        <f>VLOOKUP($B$46,Daten!$B$363:$S$402,3,FALSE)</f>
        <v>4648.3672999999999</v>
      </c>
      <c r="E55" s="64">
        <f>VLOOKUP($B$46,Daten!$B$363:$S$402,4,FALSE)</f>
        <v>728.82950000000017</v>
      </c>
      <c r="F55" s="63">
        <f>VLOOKUP($B$46,Daten!$B$363:$S$402,5,FALSE)</f>
        <v>2880.8663000000001</v>
      </c>
      <c r="G55" s="64">
        <f>VLOOKUP($B$46,Daten!$B$363:$S$402,6,FALSE)</f>
        <v>1734.9394000000002</v>
      </c>
      <c r="H55" s="63">
        <f>VLOOKUP($B$46,Daten!$B$363:$S$402,7,FALSE)</f>
        <v>119.68449999999997</v>
      </c>
      <c r="I55" s="64">
        <f>VLOOKUP($B$46,Daten!$B$363:$S$402,8,FALSE)</f>
        <v>77.544299999999993</v>
      </c>
      <c r="J55" s="63">
        <f>VLOOKUP($B$46,Daten!$B$363:$S$402,9,FALSE)</f>
        <v>117.8593</v>
      </c>
      <c r="K55" s="64">
        <f>VLOOKUP($B$46,Daten!$B$363:$S$402,10,FALSE)</f>
        <v>34.370200000000004</v>
      </c>
      <c r="L55" s="63">
        <f>VLOOKUP($B$46,Daten!$B$363:$S$402,11,FALSE)</f>
        <v>1807.1257999999996</v>
      </c>
      <c r="M55" s="64">
        <f>VLOOKUP($B$46,Daten!$B$363:$S$402,12,FALSE)</f>
        <v>1288.9042999999997</v>
      </c>
      <c r="N55" s="63">
        <f>VLOOKUP($B$46,Daten!$B$363:$S$402,13,FALSE)</f>
        <v>100.23599999999998</v>
      </c>
      <c r="O55" s="64">
        <f>VLOOKUP($B$46,Daten!$B$363:$S$402,14,FALSE)</f>
        <v>47.337900000000005</v>
      </c>
      <c r="P55" s="63">
        <f>VLOOKUP($B$46,Daten!$B$363:$S$402,15,FALSE)</f>
        <v>558.50590000000011</v>
      </c>
      <c r="Q55" s="64">
        <f>VLOOKUP($B$46,Daten!$B$363:$S$402,16,FALSE)</f>
        <v>448.60770000000002</v>
      </c>
      <c r="R55" s="63">
        <f>VLOOKUP($B$46,Daten!$B$363:$S$402,17,FALSE)</f>
        <v>7218.8524000000025</v>
      </c>
      <c r="S55" s="64">
        <f>VLOOKUP($B$46,Daten!$B$363:$S$402,18,FALSE)</f>
        <v>1385.3288000000002</v>
      </c>
    </row>
    <row r="56" spans="3:19" x14ac:dyDescent="0.2">
      <c r="C56" s="1">
        <v>2019</v>
      </c>
      <c r="D56" s="63">
        <f>VLOOKUP($B$46,Daten!$B$403:$S$442,3,FALSE)</f>
        <v>4619.5763000000006</v>
      </c>
      <c r="E56" s="64">
        <f>VLOOKUP($B$46,Daten!$B$403:$S$442,4,FALSE)</f>
        <v>817.6235999999999</v>
      </c>
      <c r="F56" s="63">
        <f>VLOOKUP($B$46,Daten!$B$403:$S$442,5,FALSE)</f>
        <v>2735.6140999999998</v>
      </c>
      <c r="G56" s="64">
        <f>VLOOKUP($B$46,Daten!$B$403:$S$442,6,FALSE)</f>
        <v>1841.7634000000003</v>
      </c>
      <c r="H56" s="63">
        <f>VLOOKUP($B$46,Daten!$B$403:$S$442,7,FALSE)</f>
        <v>139.22439999999995</v>
      </c>
      <c r="I56" s="64">
        <f>VLOOKUP($B$46,Daten!$B$403:$S$442,8,FALSE)</f>
        <v>101.60680000000001</v>
      </c>
      <c r="J56" s="63">
        <f>VLOOKUP($B$46,Daten!$B$403:$S$442,9,FALSE)</f>
        <v>116.98169999999999</v>
      </c>
      <c r="K56" s="64">
        <f>VLOOKUP($B$46,Daten!$B$403:$S$442,10,FALSE)</f>
        <v>49.219200000000001</v>
      </c>
      <c r="L56" s="63">
        <f>VLOOKUP($B$46,Daten!$B$403:$S$442,11,FALSE)</f>
        <v>1738.7479000000001</v>
      </c>
      <c r="M56" s="64">
        <f>VLOOKUP($B$46,Daten!$B$403:$S$442,12,FALSE)</f>
        <v>1261.7844</v>
      </c>
      <c r="N56" s="63">
        <f>VLOOKUP($B$46,Daten!$B$403:$S$442,13,FALSE)</f>
        <v>88.633499999999984</v>
      </c>
      <c r="O56" s="64">
        <f>VLOOKUP($B$46,Daten!$B$403:$S$442,14,FALSE)</f>
        <v>53.916999999999987</v>
      </c>
      <c r="P56" s="63">
        <f>VLOOKUP($B$46,Daten!$B$403:$S$442,15,FALSE)</f>
        <v>640.7245999999999</v>
      </c>
      <c r="Q56" s="64">
        <f>VLOOKUP($B$46,Daten!$B$403:$S$442,16,FALSE)</f>
        <v>494.82729999999998</v>
      </c>
      <c r="R56" s="63">
        <f>VLOOKUP($B$46,Daten!$B$403:$S$442,17,FALSE)</f>
        <v>7668.1755999999987</v>
      </c>
      <c r="S56" s="64">
        <f>VLOOKUP($B$46,Daten!$B$403:$S$442,18,FALSE)</f>
        <v>1523.3281000000002</v>
      </c>
    </row>
    <row r="57" spans="3:19" x14ac:dyDescent="0.2">
      <c r="C57" s="1">
        <v>2020</v>
      </c>
      <c r="D57" s="63">
        <f>VLOOKUP($B$46,Daten!$B$443:$S$482,3,FALSE)</f>
        <v>5021.3573999999999</v>
      </c>
      <c r="E57" s="64">
        <f>VLOOKUP($B$46,Daten!$B$443:$S$482,4,FALSE)</f>
        <v>1083.5760000000002</v>
      </c>
      <c r="F57" s="63">
        <f>VLOOKUP($B$46,Daten!$B$443:$S$482,5,FALSE)</f>
        <v>3619.6452999999997</v>
      </c>
      <c r="G57" s="64">
        <f>VLOOKUP($B$46,Daten!$B$443:$S$482,6,FALSE)</f>
        <v>2505.5409999999997</v>
      </c>
      <c r="H57" s="63">
        <f>VLOOKUP($B$46,Daten!$B$443:$S$482,7,FALSE)</f>
        <v>297.3793</v>
      </c>
      <c r="I57" s="64">
        <f>VLOOKUP($B$46,Daten!$B$443:$S$482,8,FALSE)</f>
        <v>144.76630000000003</v>
      </c>
      <c r="J57" s="63">
        <f>VLOOKUP($B$46,Daten!$B$443:$S$482,9,FALSE)</f>
        <v>281.02550000000002</v>
      </c>
      <c r="K57" s="64">
        <f>VLOOKUP($B$46,Daten!$B$443:$S$482,10,FALSE)</f>
        <v>60.282800000000002</v>
      </c>
      <c r="L57" s="63">
        <f>VLOOKUP($B$46,Daten!$B$443:$S$482,11,FALSE)</f>
        <v>2031.8990999999999</v>
      </c>
      <c r="M57" s="64">
        <f>VLOOKUP($B$46,Daten!$B$443:$S$482,12,FALSE)</f>
        <v>1333.2752999999998</v>
      </c>
      <c r="N57" s="63">
        <f>VLOOKUP($B$46,Daten!$B$443:$S$482,13,FALSE)</f>
        <v>17.79</v>
      </c>
      <c r="O57" s="64">
        <f>VLOOKUP($B$46,Daten!$B$443:$S$482,14,FALSE)</f>
        <v>14.293100000000001</v>
      </c>
      <c r="P57" s="63">
        <f>VLOOKUP($B$46,Daten!$B$443:$S$482,15,FALSE)</f>
        <v>740.42579999999998</v>
      </c>
      <c r="Q57" s="64">
        <f>VLOOKUP($B$46,Daten!$B$443:$S$482,16,FALSE)</f>
        <v>631.74310000000003</v>
      </c>
      <c r="R57" s="63">
        <f>VLOOKUP($B$46,Daten!$B$443:$S$482,17,FALSE)</f>
        <v>8289.4422000000013</v>
      </c>
      <c r="S57" s="64">
        <f>VLOOKUP($B$46,Daten!$B$443:$S$482,18,FALSE)</f>
        <v>2059.0185999999999</v>
      </c>
    </row>
    <row r="58" spans="3:19" x14ac:dyDescent="0.2">
      <c r="C58" s="1">
        <v>2021</v>
      </c>
      <c r="D58" s="63">
        <f>VLOOKUP($B$46,Daten!$B$483:$S$522,3,FALSE)</f>
        <v>5265.6150999999982</v>
      </c>
      <c r="E58" s="64">
        <f>VLOOKUP($B$46,Daten!$B$483:$S$522,4,FALSE)</f>
        <v>991.24190000000044</v>
      </c>
      <c r="F58" s="63">
        <f>VLOOKUP($B$46,Daten!$B$483:$S$522,5,FALSE)</f>
        <v>3073.415</v>
      </c>
      <c r="G58" s="64">
        <f>VLOOKUP($B$46,Daten!$B$483:$S$522,6,FALSE)</f>
        <v>1999.1087000000007</v>
      </c>
      <c r="H58" s="63">
        <f>VLOOKUP($B$46,Daten!$B$483:$S$522,7,FALSE)</f>
        <v>617.89089999999987</v>
      </c>
      <c r="I58" s="64">
        <f>VLOOKUP($B$46,Daten!$B$483:$S$522,8,FALSE)</f>
        <v>188.96999999999997</v>
      </c>
      <c r="J58" s="63">
        <f>VLOOKUP($B$46,Daten!$B$483:$S$522,9,FALSE)</f>
        <v>103.70219999999998</v>
      </c>
      <c r="K58" s="64">
        <f>VLOOKUP($B$46,Daten!$B$483:$S$522,10,FALSE)</f>
        <v>41.349199999999996</v>
      </c>
      <c r="L58" s="63">
        <f>VLOOKUP($B$46,Daten!$B$483:$S$522,11,FALSE)</f>
        <v>2266.8375999999998</v>
      </c>
      <c r="M58" s="64">
        <f>VLOOKUP($B$46,Daten!$B$483:$S$522,12,FALSE)</f>
        <v>1446.4269999999999</v>
      </c>
      <c r="N58" s="63">
        <f>VLOOKUP($B$46,Daten!$B$483:$S$522,13,FALSE)</f>
        <v>63.354700000000015</v>
      </c>
      <c r="O58" s="64">
        <f>VLOOKUP($B$46,Daten!$B$483:$S$522,14,FALSE)</f>
        <v>19.9407</v>
      </c>
      <c r="P58" s="63">
        <f>VLOOKUP($B$46,Daten!$B$483:$S$522,15,FALSE)</f>
        <v>900.87430000000006</v>
      </c>
      <c r="Q58" s="64">
        <f>VLOOKUP($B$46,Daten!$B$483:$S$522,16,FALSE)</f>
        <v>718.55590000000007</v>
      </c>
      <c r="R58" s="63">
        <f>VLOOKUP($B$46,Daten!$B$483:$S$522,17,FALSE)</f>
        <v>7468.3843999999981</v>
      </c>
      <c r="S58" s="64">
        <f>VLOOKUP($B$46,Daten!$B$483:$S$522,18,FALSE)</f>
        <v>2027.2385000000004</v>
      </c>
    </row>
    <row r="59" spans="3:19" x14ac:dyDescent="0.2">
      <c r="C59" s="48" t="s">
        <v>102</v>
      </c>
      <c r="D59" s="65">
        <f>IF(D57=0,0,(D57/D58%)-100)</f>
        <v>-4.6387306204739218</v>
      </c>
      <c r="E59" s="66">
        <f>IF(E57=0,0,(E58/E57%)-100)</f>
        <v>-8.5212389347862825</v>
      </c>
      <c r="F59" s="65">
        <f t="shared" ref="F59:S59" si="1">IF(F57=0,0,(F58/F57%)-100)</f>
        <v>-15.090713446425255</v>
      </c>
      <c r="G59" s="66">
        <f t="shared" si="1"/>
        <v>-20.212493030447291</v>
      </c>
      <c r="H59" s="65">
        <f t="shared" si="1"/>
        <v>107.77871896261772</v>
      </c>
      <c r="I59" s="66">
        <f t="shared" si="1"/>
        <v>30.534523573511194</v>
      </c>
      <c r="J59" s="65">
        <f t="shared" si="1"/>
        <v>-63.098651190016575</v>
      </c>
      <c r="K59" s="66">
        <f t="shared" si="1"/>
        <v>-31.40796379730206</v>
      </c>
      <c r="L59" s="65">
        <f t="shared" si="1"/>
        <v>11.562508197380481</v>
      </c>
      <c r="M59" s="66">
        <f t="shared" si="1"/>
        <v>8.4867468856582065</v>
      </c>
      <c r="N59" s="65">
        <f t="shared" si="1"/>
        <v>256.1253513209669</v>
      </c>
      <c r="O59" s="66">
        <f t="shared" si="1"/>
        <v>39.51277189692928</v>
      </c>
      <c r="P59" s="65">
        <f t="shared" si="1"/>
        <v>21.669760832213043</v>
      </c>
      <c r="Q59" s="66">
        <f t="shared" si="1"/>
        <v>13.741788394681322</v>
      </c>
      <c r="R59" s="65">
        <f t="shared" si="1"/>
        <v>-9.9048618735770191</v>
      </c>
      <c r="S59" s="66">
        <f t="shared" si="1"/>
        <v>-1.5434586166438464</v>
      </c>
    </row>
    <row r="61" spans="3:19" ht="25.5" x14ac:dyDescent="0.2">
      <c r="D61" s="45" t="s">
        <v>99</v>
      </c>
      <c r="E61" s="45" t="s">
        <v>98</v>
      </c>
      <c r="F61" s="45" t="s">
        <v>113</v>
      </c>
      <c r="G61" s="68" t="s">
        <v>119</v>
      </c>
      <c r="H61" s="68" t="s">
        <v>120</v>
      </c>
      <c r="I61" s="69" t="s">
        <v>97</v>
      </c>
      <c r="J61" s="45" t="s">
        <v>96</v>
      </c>
      <c r="K61" s="45" t="s">
        <v>95</v>
      </c>
    </row>
    <row r="62" spans="3:19" x14ac:dyDescent="0.2">
      <c r="C62" s="1">
        <v>2009</v>
      </c>
      <c r="D62" s="46">
        <f>IF($Z$3=1,D46,E46)</f>
        <v>2736.08</v>
      </c>
      <c r="E62" s="46">
        <f>IF($Z$3=1,F46,G46)</f>
        <v>831.53</v>
      </c>
      <c r="F62" s="46">
        <f t="shared" ref="F62:F67" si="2">IF($Z$3=1,H46,I46)</f>
        <v>50.97</v>
      </c>
      <c r="G62" s="46">
        <f t="shared" ref="G62:G67" si="3">IF($Z$3=1,J46,K46)</f>
        <v>93.04000000000002</v>
      </c>
      <c r="H62" s="46">
        <f>IF($Z$3=1,L46,M46)</f>
        <v>0</v>
      </c>
      <c r="I62" s="46">
        <f t="shared" ref="I62:I69" si="4">IF($Z$3=1,N46,O46)</f>
        <v>143.05000000000001</v>
      </c>
      <c r="J62" s="46">
        <f t="shared" ref="J62:J69" si="5">IF($Z$3=1,P46,Q46)</f>
        <v>0</v>
      </c>
      <c r="K62" s="46">
        <f t="shared" ref="K62:K69" si="6">IF($Z$3=1,R46,S46)</f>
        <v>377.09999999999991</v>
      </c>
    </row>
    <row r="63" spans="3:19" x14ac:dyDescent="0.2">
      <c r="C63" s="1">
        <v>2010</v>
      </c>
      <c r="D63" s="46">
        <f t="shared" ref="D63:D67" si="7">IF($Z$3=1,D47,E47)</f>
        <v>3816.1300000000006</v>
      </c>
      <c r="E63" s="46">
        <f t="shared" ref="E63:E67" si="8">IF($Z$3=1,F47,G47)</f>
        <v>1183.8600000000001</v>
      </c>
      <c r="F63" s="46">
        <f t="shared" si="2"/>
        <v>81.839999999999989</v>
      </c>
      <c r="G63" s="46">
        <f t="shared" si="3"/>
        <v>148.58000000000004</v>
      </c>
      <c r="H63" s="46">
        <f t="shared" ref="H63:H69" si="9">IF($Z$3=1,L47,M47)</f>
        <v>0</v>
      </c>
      <c r="I63" s="46">
        <f t="shared" si="4"/>
        <v>102.97999999999998</v>
      </c>
      <c r="J63" s="46">
        <f t="shared" si="5"/>
        <v>140.82</v>
      </c>
      <c r="K63" s="46">
        <f t="shared" si="6"/>
        <v>734.12999999999988</v>
      </c>
    </row>
    <row r="64" spans="3:19" x14ac:dyDescent="0.2">
      <c r="C64" s="1">
        <v>2011</v>
      </c>
      <c r="D64" s="46">
        <f t="shared" si="7"/>
        <v>3258.4800000000009</v>
      </c>
      <c r="E64" s="46">
        <f t="shared" si="8"/>
        <v>1262.6600000000001</v>
      </c>
      <c r="F64" s="46">
        <f t="shared" si="2"/>
        <v>61.33</v>
      </c>
      <c r="G64" s="46">
        <f t="shared" si="3"/>
        <v>170.58000000000004</v>
      </c>
      <c r="H64" s="46">
        <f t="shared" si="9"/>
        <v>0</v>
      </c>
      <c r="I64" s="46">
        <f t="shared" si="4"/>
        <v>84.06</v>
      </c>
      <c r="J64" s="46">
        <f t="shared" si="5"/>
        <v>211.35999999999999</v>
      </c>
      <c r="K64" s="46">
        <f t="shared" si="6"/>
        <v>1031.49</v>
      </c>
    </row>
    <row r="65" spans="3:11" x14ac:dyDescent="0.2">
      <c r="C65" s="1">
        <v>2012</v>
      </c>
      <c r="D65" s="46">
        <f t="shared" si="7"/>
        <v>3061.4299999999994</v>
      </c>
      <c r="E65" s="46">
        <f t="shared" si="8"/>
        <v>1074.2199999999998</v>
      </c>
      <c r="F65" s="46">
        <f t="shared" si="2"/>
        <v>69.02</v>
      </c>
      <c r="G65" s="46">
        <f t="shared" si="3"/>
        <v>172.97</v>
      </c>
      <c r="H65" s="46">
        <f t="shared" si="9"/>
        <v>0</v>
      </c>
      <c r="I65" s="46">
        <f t="shared" si="4"/>
        <v>115.38000000000001</v>
      </c>
      <c r="J65" s="46">
        <f t="shared" si="5"/>
        <v>280.24</v>
      </c>
      <c r="K65" s="46">
        <f t="shared" si="6"/>
        <v>1409.8799999999999</v>
      </c>
    </row>
    <row r="66" spans="3:11" x14ac:dyDescent="0.2">
      <c r="C66" s="1">
        <v>2013</v>
      </c>
      <c r="D66" s="46">
        <f t="shared" si="7"/>
        <v>2823.3599999999997</v>
      </c>
      <c r="E66" s="46">
        <f t="shared" si="8"/>
        <v>1292.0999999999999</v>
      </c>
      <c r="F66" s="46">
        <f t="shared" si="2"/>
        <v>70.740000000000009</v>
      </c>
      <c r="G66" s="46">
        <f t="shared" si="3"/>
        <v>159.97000000000003</v>
      </c>
      <c r="H66" s="46">
        <f t="shared" si="9"/>
        <v>0</v>
      </c>
      <c r="I66" s="46">
        <f t="shared" si="4"/>
        <v>95.080000000000027</v>
      </c>
      <c r="J66" s="46">
        <f t="shared" si="5"/>
        <v>281.82000000000011</v>
      </c>
      <c r="K66" s="46">
        <f t="shared" si="6"/>
        <v>2178.2800000000002</v>
      </c>
    </row>
    <row r="67" spans="3:11" x14ac:dyDescent="0.2">
      <c r="C67" s="1">
        <v>2014</v>
      </c>
      <c r="D67" s="46">
        <f t="shared" si="7"/>
        <v>2954.83</v>
      </c>
      <c r="E67" s="46">
        <f t="shared" si="8"/>
        <v>1553.83</v>
      </c>
      <c r="F67" s="46">
        <f t="shared" si="2"/>
        <v>108.05000000000001</v>
      </c>
      <c r="G67" s="46">
        <f t="shared" si="3"/>
        <v>78.97</v>
      </c>
      <c r="H67" s="46">
        <f t="shared" si="9"/>
        <v>0</v>
      </c>
      <c r="I67" s="46">
        <f t="shared" si="4"/>
        <v>76.05</v>
      </c>
      <c r="J67" s="46">
        <f t="shared" si="5"/>
        <v>339.71</v>
      </c>
      <c r="K67" s="46">
        <f t="shared" si="6"/>
        <v>2835.5399999999991</v>
      </c>
    </row>
    <row r="68" spans="3:11" x14ac:dyDescent="0.2">
      <c r="C68" s="1">
        <v>2015</v>
      </c>
      <c r="D68" s="46">
        <f t="shared" ref="D68" si="10">IF($Z$3=1,D52,E52)</f>
        <v>6511.449999999998</v>
      </c>
      <c r="E68" s="46">
        <f t="shared" ref="E68" si="11">IF($Z$3=1,F52,G52)</f>
        <v>2415.65</v>
      </c>
      <c r="F68" s="46">
        <f t="shared" ref="F68" si="12">IF($Z$3=1,H52,I52)</f>
        <v>157.18</v>
      </c>
      <c r="G68" s="46">
        <f t="shared" ref="G68" si="13">IF($Z$3=1,J52,K52)</f>
        <v>147.82999999999998</v>
      </c>
      <c r="H68" s="46">
        <f t="shared" si="9"/>
        <v>1247.2000000000003</v>
      </c>
      <c r="I68" s="46">
        <f t="shared" si="4"/>
        <v>17.64</v>
      </c>
      <c r="J68" s="46">
        <f t="shared" si="5"/>
        <v>358.49999999999994</v>
      </c>
      <c r="K68" s="46">
        <f t="shared" si="6"/>
        <v>5898.880000000001</v>
      </c>
    </row>
    <row r="69" spans="3:11" x14ac:dyDescent="0.2">
      <c r="C69" s="1">
        <v>2016</v>
      </c>
      <c r="D69" s="46">
        <f t="shared" ref="D69:D71" si="14">IF($Z$3=1,D53,E53)</f>
        <v>7509.6793000000007</v>
      </c>
      <c r="E69" s="46">
        <f t="shared" ref="E69" si="15">IF($Z$3=1,F53,G53)</f>
        <v>2353.5342000000001</v>
      </c>
      <c r="F69" s="46">
        <f t="shared" ref="F69" si="16">IF($Z$3=1,H53,I53)</f>
        <v>127.52319999999999</v>
      </c>
      <c r="G69" s="46">
        <f t="shared" ref="G69" si="17">IF($Z$3=1,J53,K53)</f>
        <v>140.4135</v>
      </c>
      <c r="H69" s="46">
        <f t="shared" si="9"/>
        <v>1221.8115</v>
      </c>
      <c r="I69" s="46">
        <f t="shared" si="4"/>
        <v>111.10369999999999</v>
      </c>
      <c r="J69" s="46">
        <f t="shared" si="5"/>
        <v>438.49779999999998</v>
      </c>
      <c r="K69" s="46">
        <f t="shared" si="6"/>
        <v>5866.1524000000009</v>
      </c>
    </row>
    <row r="70" spans="3:11" x14ac:dyDescent="0.2">
      <c r="C70" s="1">
        <v>2017</v>
      </c>
      <c r="D70" s="46">
        <f t="shared" si="14"/>
        <v>6808.748800000003</v>
      </c>
      <c r="E70" s="46">
        <f t="shared" ref="E70" si="18">IF($Z$3=1,F54,G54)</f>
        <v>3256.6443999999992</v>
      </c>
      <c r="F70" s="46">
        <f t="shared" ref="F70" si="19">IF($Z$3=1,H54,I54)</f>
        <v>152.11630000000002</v>
      </c>
      <c r="G70" s="46">
        <f t="shared" ref="G70" si="20">IF($Z$3=1,J54,K54)</f>
        <v>141.16770000000002</v>
      </c>
      <c r="H70" s="46">
        <f t="shared" ref="H70" si="21">IF($Z$3=1,L54,M54)</f>
        <v>1884.9530999999995</v>
      </c>
      <c r="I70" s="46">
        <f t="shared" ref="I70" si="22">IF($Z$3=1,N54,O54)</f>
        <v>121.3146</v>
      </c>
      <c r="J70" s="46">
        <f t="shared" ref="J70" si="23">IF($Z$3=1,P54,Q54)</f>
        <v>466.84320000000014</v>
      </c>
      <c r="K70" s="46">
        <f t="shared" ref="K70" si="24">IF($Z$3=1,R54,S54)</f>
        <v>6565.2566000000006</v>
      </c>
    </row>
    <row r="71" spans="3:11" x14ac:dyDescent="0.2">
      <c r="C71" s="1">
        <v>2018</v>
      </c>
      <c r="D71" s="46">
        <f t="shared" si="14"/>
        <v>4648.3672999999999</v>
      </c>
      <c r="E71" s="46">
        <f>IF($Z$3=1,F55,G55)</f>
        <v>2880.8663000000001</v>
      </c>
      <c r="F71" s="46">
        <f>IF($Z$3=1,H55,I55)</f>
        <v>119.68449999999997</v>
      </c>
      <c r="G71" s="46">
        <f>IF($Z$3=1,J55,K55)</f>
        <v>117.8593</v>
      </c>
      <c r="H71" s="46">
        <f>IF($Z$3=1,L55,M55)</f>
        <v>1807.1257999999996</v>
      </c>
      <c r="I71" s="46">
        <f>IF($Z$3=1,N55,O55)</f>
        <v>100.23599999999998</v>
      </c>
      <c r="J71" s="46">
        <f>IF($Z$3=1,P55,Q55)</f>
        <v>558.50590000000011</v>
      </c>
      <c r="K71" s="46">
        <f>IF($Z$3=1,R55,S55)</f>
        <v>7218.8524000000025</v>
      </c>
    </row>
    <row r="72" spans="3:11" x14ac:dyDescent="0.2">
      <c r="C72" s="1">
        <v>2019</v>
      </c>
      <c r="D72" s="46">
        <f>IF($Z$3=1,D56,E56)</f>
        <v>4619.5763000000006</v>
      </c>
      <c r="E72" s="46">
        <f>IF($Z$3=1,F56,G56)</f>
        <v>2735.6140999999998</v>
      </c>
      <c r="F72" s="46">
        <f>IF($Z$3=1,H56,I56)</f>
        <v>139.22439999999995</v>
      </c>
      <c r="G72" s="46">
        <f>IF($Z$3=1,J56,K56)</f>
        <v>116.98169999999999</v>
      </c>
      <c r="H72" s="46">
        <f>IF($Z$3=1,L56,M56)</f>
        <v>1738.7479000000001</v>
      </c>
      <c r="I72" s="46">
        <f>IF($Z$3=1,N56,O56)</f>
        <v>88.633499999999984</v>
      </c>
      <c r="J72" s="46">
        <f>IF($Z$3=1,P56,Q56)</f>
        <v>640.7245999999999</v>
      </c>
      <c r="K72" s="46">
        <f>IF($Z$3=1,R56,S56)</f>
        <v>7668.1755999999987</v>
      </c>
    </row>
    <row r="73" spans="3:11" x14ac:dyDescent="0.2">
      <c r="C73" s="1">
        <v>2020</v>
      </c>
      <c r="D73" s="46">
        <f t="shared" ref="D73:D74" si="25">IF($Z$3=1,D57,E57)</f>
        <v>5021.3573999999999</v>
      </c>
      <c r="E73" s="46">
        <f t="shared" ref="E73:E74" si="26">IF($Z$3=1,F57,G57)</f>
        <v>3619.6452999999997</v>
      </c>
      <c r="F73" s="46">
        <f t="shared" ref="F73:F74" si="27">IF($Z$3=1,H57,I57)</f>
        <v>297.3793</v>
      </c>
      <c r="G73" s="46">
        <f t="shared" ref="G73:G74" si="28">IF($Z$3=1,J57,K57)</f>
        <v>281.02550000000002</v>
      </c>
      <c r="H73" s="46">
        <f t="shared" ref="H73:H74" si="29">IF($Z$3=1,L57,M57)</f>
        <v>2031.8990999999999</v>
      </c>
      <c r="I73" s="46">
        <f>IF($Z$3=1,N57,O57)</f>
        <v>17.79</v>
      </c>
      <c r="J73" s="46">
        <f t="shared" ref="J73:J74" si="30">IF($Z$3=1,P57,Q57)</f>
        <v>740.42579999999998</v>
      </c>
      <c r="K73" s="46">
        <f t="shared" ref="K73:K74" si="31">IF($Z$3=1,R57,S57)</f>
        <v>8289.4422000000013</v>
      </c>
    </row>
    <row r="74" spans="3:11" x14ac:dyDescent="0.2">
      <c r="C74" s="1">
        <v>2021</v>
      </c>
      <c r="D74" s="46">
        <f t="shared" si="25"/>
        <v>5265.6150999999982</v>
      </c>
      <c r="E74" s="46">
        <f t="shared" si="26"/>
        <v>3073.415</v>
      </c>
      <c r="F74" s="46">
        <f t="shared" si="27"/>
        <v>617.89089999999987</v>
      </c>
      <c r="G74" s="46">
        <f t="shared" si="28"/>
        <v>103.70219999999998</v>
      </c>
      <c r="H74" s="46">
        <f t="shared" si="29"/>
        <v>2266.8375999999998</v>
      </c>
      <c r="I74" s="46">
        <f>IF($Z$3=1,N58,O58)</f>
        <v>63.354700000000015</v>
      </c>
      <c r="J74" s="46">
        <f t="shared" si="30"/>
        <v>900.87430000000006</v>
      </c>
      <c r="K74" s="46">
        <f t="shared" si="31"/>
        <v>7468.3843999999981</v>
      </c>
    </row>
    <row r="75" spans="3:11" x14ac:dyDescent="0.2">
      <c r="C75" s="48" t="s">
        <v>102</v>
      </c>
      <c r="D75" s="47">
        <f>IF($Z$3=1,D59,E59)</f>
        <v>-4.6387306204739218</v>
      </c>
      <c r="E75" s="47">
        <f>IF($Z$3=1,F59,G59)</f>
        <v>-15.090713446425255</v>
      </c>
      <c r="F75" s="47">
        <f>IF($Z$3=1,H59,I59)</f>
        <v>107.77871896261772</v>
      </c>
      <c r="G75" s="47">
        <f>IF($Z$3=1,J59,K59)</f>
        <v>-63.098651190016575</v>
      </c>
      <c r="H75" s="67">
        <f>IF($Z$3=1,L59,M59)</f>
        <v>11.562508197380481</v>
      </c>
      <c r="I75" s="47">
        <f>IF($Z$3=1,N59,O59)</f>
        <v>256.1253513209669</v>
      </c>
      <c r="J75" s="47">
        <f>IF($Z$3=1,P59,Q59)</f>
        <v>21.669760832213043</v>
      </c>
      <c r="K75" s="47">
        <f>IF($Z$3=1,R59,S59)</f>
        <v>-9.9048618735770191</v>
      </c>
    </row>
  </sheetData>
  <mergeCells count="3">
    <mergeCell ref="B4:J4"/>
    <mergeCell ref="B3:J3"/>
    <mergeCell ref="B2:J2"/>
  </mergeCells>
  <printOptions horizontalCentered="1"/>
  <pageMargins left="0.59055118110236227" right="0.59055118110236227" top="0.59055118110236227" bottom="0.59055118110236227" header="0.31496062992125984" footer="0.3937007874015748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print="0" autoLine="0" autoPict="0">
                <anchor moveWithCells="1">
                  <from>
                    <xdr:col>2</xdr:col>
                    <xdr:colOff>542925</xdr:colOff>
                    <xdr:row>2</xdr:row>
                    <xdr:rowOff>19050</xdr:rowOff>
                  </from>
                  <to>
                    <xdr:col>8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print="0" autoLine="0" autoPict="0">
                <anchor moveWithCells="1">
                  <from>
                    <xdr:col>4</xdr:col>
                    <xdr:colOff>342900</xdr:colOff>
                    <xdr:row>3</xdr:row>
                    <xdr:rowOff>0</xdr:rowOff>
                  </from>
                  <to>
                    <xdr:col>6</xdr:col>
                    <xdr:colOff>285750</xdr:colOff>
                    <xdr:row>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U522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489" sqref="L489"/>
    </sheetView>
  </sheetViews>
  <sheetFormatPr baseColWidth="10" defaultColWidth="11.42578125" defaultRowHeight="12.75" x14ac:dyDescent="0.2"/>
  <cols>
    <col min="1" max="1" width="9.28515625" style="2" bestFit="1" customWidth="1"/>
    <col min="2" max="2" width="9" style="2" bestFit="1" customWidth="1"/>
    <col min="3" max="3" width="39.5703125" style="1" bestFit="1" customWidth="1"/>
    <col min="4" max="19" width="14.7109375" style="1" customWidth="1"/>
    <col min="22" max="16384" width="11.42578125" style="1"/>
  </cols>
  <sheetData>
    <row r="1" spans="1:19" s="45" customFormat="1" ht="25.5" customHeight="1" x14ac:dyDescent="0.2">
      <c r="A1" s="53"/>
      <c r="B1" s="54"/>
      <c r="C1" s="55"/>
      <c r="D1" s="93" t="s">
        <v>99</v>
      </c>
      <c r="E1" s="94"/>
      <c r="F1" s="93" t="s">
        <v>98</v>
      </c>
      <c r="G1" s="94"/>
      <c r="H1" s="93" t="s">
        <v>113</v>
      </c>
      <c r="I1" s="94"/>
      <c r="J1" s="93" t="s">
        <v>112</v>
      </c>
      <c r="K1" s="94"/>
      <c r="L1" s="93" t="s">
        <v>109</v>
      </c>
      <c r="M1" s="94"/>
      <c r="N1" s="93" t="s">
        <v>97</v>
      </c>
      <c r="O1" s="94"/>
      <c r="P1" s="93" t="s">
        <v>96</v>
      </c>
      <c r="Q1" s="94"/>
      <c r="R1" s="93" t="s">
        <v>95</v>
      </c>
      <c r="S1" s="94"/>
    </row>
    <row r="2" spans="1:19" ht="15" customHeight="1" thickBot="1" x14ac:dyDescent="0.25">
      <c r="A2" s="56" t="s">
        <v>5</v>
      </c>
      <c r="B2" s="57" t="s">
        <v>94</v>
      </c>
      <c r="C2" s="58" t="s">
        <v>93</v>
      </c>
      <c r="D2" s="44" t="s">
        <v>92</v>
      </c>
      <c r="E2" s="43" t="s">
        <v>91</v>
      </c>
      <c r="F2" s="44" t="s">
        <v>90</v>
      </c>
      <c r="G2" s="43" t="s">
        <v>89</v>
      </c>
      <c r="H2" s="44" t="s">
        <v>88</v>
      </c>
      <c r="I2" s="43" t="s">
        <v>87</v>
      </c>
      <c r="J2" s="44" t="s">
        <v>86</v>
      </c>
      <c r="K2" s="43" t="s">
        <v>85</v>
      </c>
      <c r="L2" s="44" t="s">
        <v>110</v>
      </c>
      <c r="M2" s="43" t="s">
        <v>111</v>
      </c>
      <c r="N2" s="44" t="s">
        <v>84</v>
      </c>
      <c r="O2" s="43" t="s">
        <v>83</v>
      </c>
      <c r="P2" s="44" t="s">
        <v>82</v>
      </c>
      <c r="Q2" s="43" t="s">
        <v>81</v>
      </c>
      <c r="R2" s="44" t="s">
        <v>80</v>
      </c>
      <c r="S2" s="43" t="s">
        <v>79</v>
      </c>
    </row>
    <row r="3" spans="1:19" ht="15" hidden="1" customHeight="1" thickBot="1" x14ac:dyDescent="0.2">
      <c r="A3" s="30">
        <v>2009</v>
      </c>
      <c r="B3" s="29" t="s">
        <v>4</v>
      </c>
      <c r="C3" s="28" t="s">
        <v>3</v>
      </c>
      <c r="D3" s="27">
        <v>89.62</v>
      </c>
      <c r="E3" s="26">
        <v>8.33</v>
      </c>
      <c r="F3" s="27">
        <v>15.48</v>
      </c>
      <c r="G3" s="41">
        <v>11.01</v>
      </c>
      <c r="H3" s="27">
        <v>0</v>
      </c>
      <c r="I3" s="41">
        <v>0</v>
      </c>
      <c r="J3" s="42">
        <v>1.23</v>
      </c>
      <c r="K3" s="41">
        <v>0</v>
      </c>
      <c r="L3" s="27"/>
      <c r="M3" s="26"/>
      <c r="N3" s="42">
        <v>1.7</v>
      </c>
      <c r="O3" s="41">
        <v>0</v>
      </c>
      <c r="P3" s="42">
        <v>0</v>
      </c>
      <c r="Q3" s="41">
        <v>0</v>
      </c>
      <c r="R3" s="42">
        <v>0.75</v>
      </c>
      <c r="S3" s="41">
        <v>0</v>
      </c>
    </row>
    <row r="4" spans="1:19" ht="15" hidden="1" customHeight="1" x14ac:dyDescent="0.2">
      <c r="A4" s="13">
        <v>2009</v>
      </c>
      <c r="B4" s="12" t="s">
        <v>78</v>
      </c>
      <c r="C4" s="11" t="s">
        <v>77</v>
      </c>
      <c r="D4" s="25">
        <v>42.55</v>
      </c>
      <c r="E4" s="24">
        <v>4.7300000000000004</v>
      </c>
      <c r="F4" s="25">
        <v>8.91</v>
      </c>
      <c r="G4" s="24">
        <v>8.34</v>
      </c>
      <c r="H4" s="25">
        <v>2.82</v>
      </c>
      <c r="I4" s="24">
        <v>0</v>
      </c>
      <c r="J4" s="25">
        <v>1.27</v>
      </c>
      <c r="K4" s="24">
        <v>1.27</v>
      </c>
      <c r="L4" s="25"/>
      <c r="M4" s="24"/>
      <c r="N4" s="25">
        <v>0</v>
      </c>
      <c r="O4" s="24">
        <v>0</v>
      </c>
      <c r="P4" s="25">
        <v>0</v>
      </c>
      <c r="Q4" s="24">
        <v>0</v>
      </c>
      <c r="R4" s="25">
        <v>0</v>
      </c>
      <c r="S4" s="24">
        <v>0</v>
      </c>
    </row>
    <row r="5" spans="1:19" ht="15" hidden="1" customHeight="1" x14ac:dyDescent="0.2">
      <c r="A5" s="13">
        <v>2009</v>
      </c>
      <c r="B5" s="12" t="s">
        <v>76</v>
      </c>
      <c r="C5" s="11" t="s">
        <v>75</v>
      </c>
      <c r="D5" s="25">
        <v>137.32</v>
      </c>
      <c r="E5" s="24">
        <v>26.26</v>
      </c>
      <c r="F5" s="25">
        <v>15.85</v>
      </c>
      <c r="G5" s="24">
        <v>8.4499999999999993</v>
      </c>
      <c r="H5" s="25">
        <v>3.99</v>
      </c>
      <c r="I5" s="24">
        <v>3.99</v>
      </c>
      <c r="J5" s="25">
        <v>4.3899999999999997</v>
      </c>
      <c r="K5" s="24">
        <v>1.28</v>
      </c>
      <c r="L5" s="25"/>
      <c r="M5" s="24"/>
      <c r="N5" s="25">
        <v>2.67</v>
      </c>
      <c r="O5" s="24">
        <v>2.61</v>
      </c>
      <c r="P5" s="25">
        <v>0</v>
      </c>
      <c r="Q5" s="24">
        <v>0</v>
      </c>
      <c r="R5" s="25">
        <v>0</v>
      </c>
      <c r="S5" s="24">
        <v>0</v>
      </c>
    </row>
    <row r="6" spans="1:19" ht="15" hidden="1" customHeight="1" x14ac:dyDescent="0.2">
      <c r="A6" s="13">
        <v>2009</v>
      </c>
      <c r="B6" s="12" t="s">
        <v>74</v>
      </c>
      <c r="C6" s="11" t="s">
        <v>73</v>
      </c>
      <c r="D6" s="25">
        <v>48.33</v>
      </c>
      <c r="E6" s="24">
        <v>1.67</v>
      </c>
      <c r="F6" s="25">
        <v>17.71</v>
      </c>
      <c r="G6" s="24">
        <v>13.84</v>
      </c>
      <c r="H6" s="25">
        <v>0</v>
      </c>
      <c r="I6" s="24">
        <v>0</v>
      </c>
      <c r="J6" s="25">
        <v>0.34</v>
      </c>
      <c r="K6" s="24">
        <v>0.34</v>
      </c>
      <c r="L6" s="25"/>
      <c r="M6" s="24"/>
      <c r="N6" s="25">
        <v>1.93</v>
      </c>
      <c r="O6" s="24">
        <v>0</v>
      </c>
      <c r="P6" s="25">
        <v>0</v>
      </c>
      <c r="Q6" s="24">
        <v>0</v>
      </c>
      <c r="R6" s="25">
        <v>0</v>
      </c>
      <c r="S6" s="24">
        <v>0</v>
      </c>
    </row>
    <row r="7" spans="1:19" ht="15" hidden="1" customHeight="1" x14ac:dyDescent="0.2">
      <c r="A7" s="13">
        <v>2009</v>
      </c>
      <c r="B7" s="12" t="s">
        <v>72</v>
      </c>
      <c r="C7" s="11" t="s">
        <v>71</v>
      </c>
      <c r="D7" s="25">
        <v>118.31</v>
      </c>
      <c r="E7" s="24">
        <v>19.84</v>
      </c>
      <c r="F7" s="25">
        <v>14.64</v>
      </c>
      <c r="G7" s="24">
        <v>4.54</v>
      </c>
      <c r="H7" s="25">
        <v>1</v>
      </c>
      <c r="I7" s="24">
        <v>1</v>
      </c>
      <c r="J7" s="25">
        <v>0</v>
      </c>
      <c r="K7" s="24">
        <v>0</v>
      </c>
      <c r="L7" s="25"/>
      <c r="M7" s="24"/>
      <c r="N7" s="25">
        <v>1.67</v>
      </c>
      <c r="O7" s="24">
        <v>1</v>
      </c>
      <c r="P7" s="25">
        <v>0</v>
      </c>
      <c r="Q7" s="24">
        <v>0</v>
      </c>
      <c r="R7" s="25">
        <v>0</v>
      </c>
      <c r="S7" s="24">
        <v>0</v>
      </c>
    </row>
    <row r="8" spans="1:19" ht="15" hidden="1" customHeight="1" x14ac:dyDescent="0.2">
      <c r="A8" s="13">
        <v>2009</v>
      </c>
      <c r="B8" s="12" t="s">
        <v>70</v>
      </c>
      <c r="C8" s="11" t="s">
        <v>69</v>
      </c>
      <c r="D8" s="25">
        <v>73.39</v>
      </c>
      <c r="E8" s="24">
        <v>13.91</v>
      </c>
      <c r="F8" s="25">
        <v>8.26</v>
      </c>
      <c r="G8" s="24">
        <v>8.26</v>
      </c>
      <c r="H8" s="25">
        <v>0</v>
      </c>
      <c r="I8" s="24">
        <v>0</v>
      </c>
      <c r="J8" s="25">
        <v>0.4</v>
      </c>
      <c r="K8" s="24">
        <v>0.4</v>
      </c>
      <c r="L8" s="25"/>
      <c r="M8" s="24"/>
      <c r="N8" s="25">
        <v>3.4</v>
      </c>
      <c r="O8" s="24">
        <v>0</v>
      </c>
      <c r="P8" s="25">
        <v>0</v>
      </c>
      <c r="Q8" s="24">
        <v>0</v>
      </c>
      <c r="R8" s="25">
        <v>20.11</v>
      </c>
      <c r="S8" s="24">
        <v>0</v>
      </c>
    </row>
    <row r="9" spans="1:19" ht="15" customHeight="1" x14ac:dyDescent="0.2">
      <c r="A9" s="13">
        <v>2009</v>
      </c>
      <c r="B9" s="12" t="s">
        <v>68</v>
      </c>
      <c r="C9" s="71" t="s">
        <v>129</v>
      </c>
      <c r="D9" s="25">
        <v>107.30000000000001</v>
      </c>
      <c r="E9" s="24">
        <v>28.66</v>
      </c>
      <c r="F9" s="25">
        <v>2.5700000000000003</v>
      </c>
      <c r="G9" s="24">
        <v>0.97</v>
      </c>
      <c r="H9" s="25">
        <v>0</v>
      </c>
      <c r="I9" s="24">
        <v>0</v>
      </c>
      <c r="J9" s="25">
        <v>0.12</v>
      </c>
      <c r="K9" s="24">
        <v>0</v>
      </c>
      <c r="L9" s="25"/>
      <c r="M9" s="24"/>
      <c r="N9" s="25">
        <v>7.05</v>
      </c>
      <c r="O9" s="24">
        <v>4.3</v>
      </c>
      <c r="P9" s="25">
        <v>0</v>
      </c>
      <c r="Q9" s="24">
        <v>0</v>
      </c>
      <c r="R9" s="25">
        <v>0</v>
      </c>
      <c r="S9" s="24">
        <v>0</v>
      </c>
    </row>
    <row r="10" spans="1:19" ht="15" hidden="1" customHeight="1" x14ac:dyDescent="0.2">
      <c r="A10" s="13">
        <v>2009</v>
      </c>
      <c r="B10" s="12" t="s">
        <v>66</v>
      </c>
      <c r="C10" s="11" t="s">
        <v>65</v>
      </c>
      <c r="D10" s="25">
        <v>35.64</v>
      </c>
      <c r="E10" s="24">
        <v>8.91</v>
      </c>
      <c r="F10" s="25">
        <v>17.619999999999997</v>
      </c>
      <c r="G10" s="24">
        <v>4.68</v>
      </c>
      <c r="H10" s="25">
        <v>0.5</v>
      </c>
      <c r="I10" s="24">
        <v>0</v>
      </c>
      <c r="J10" s="25">
        <v>0.3</v>
      </c>
      <c r="K10" s="24">
        <v>0</v>
      </c>
      <c r="L10" s="25"/>
      <c r="M10" s="24"/>
      <c r="N10" s="25">
        <v>1.2</v>
      </c>
      <c r="O10" s="24">
        <v>0.23</v>
      </c>
      <c r="P10" s="25">
        <v>0</v>
      </c>
      <c r="Q10" s="24">
        <v>0</v>
      </c>
      <c r="R10" s="25">
        <v>30.44</v>
      </c>
      <c r="S10" s="24">
        <v>0.61</v>
      </c>
    </row>
    <row r="11" spans="1:19" ht="15" hidden="1" customHeight="1" x14ac:dyDescent="0.2">
      <c r="A11" s="13">
        <v>2009</v>
      </c>
      <c r="B11" s="12" t="s">
        <v>64</v>
      </c>
      <c r="C11" s="11" t="s">
        <v>63</v>
      </c>
      <c r="D11" s="25">
        <v>56.5</v>
      </c>
      <c r="E11" s="24">
        <v>1.51</v>
      </c>
      <c r="F11" s="25">
        <v>9.7100000000000009</v>
      </c>
      <c r="G11" s="24">
        <v>9.17</v>
      </c>
      <c r="H11" s="25">
        <v>0</v>
      </c>
      <c r="I11" s="24">
        <v>0</v>
      </c>
      <c r="J11" s="25">
        <v>0</v>
      </c>
      <c r="K11" s="24">
        <v>0</v>
      </c>
      <c r="L11" s="25"/>
      <c r="M11" s="24"/>
      <c r="N11" s="25">
        <v>5.1300000000000008</v>
      </c>
      <c r="O11" s="24">
        <v>0</v>
      </c>
      <c r="P11" s="25">
        <v>0</v>
      </c>
      <c r="Q11" s="24">
        <v>0</v>
      </c>
      <c r="R11" s="25">
        <v>0</v>
      </c>
      <c r="S11" s="24">
        <v>0</v>
      </c>
    </row>
    <row r="12" spans="1:19" ht="15" hidden="1" customHeight="1" x14ac:dyDescent="0.2">
      <c r="A12" s="13">
        <v>2009</v>
      </c>
      <c r="B12" s="12" t="s">
        <v>62</v>
      </c>
      <c r="C12" s="11" t="s">
        <v>61</v>
      </c>
      <c r="D12" s="25">
        <v>115.34</v>
      </c>
      <c r="E12" s="24">
        <v>19.32</v>
      </c>
      <c r="F12" s="25">
        <v>43.4</v>
      </c>
      <c r="G12" s="24">
        <v>11.86</v>
      </c>
      <c r="H12" s="25">
        <v>0.62</v>
      </c>
      <c r="I12" s="24">
        <v>0</v>
      </c>
      <c r="J12" s="25">
        <v>4.2</v>
      </c>
      <c r="K12" s="24">
        <v>0</v>
      </c>
      <c r="L12" s="25"/>
      <c r="M12" s="24"/>
      <c r="N12" s="25">
        <v>2.12</v>
      </c>
      <c r="O12" s="24">
        <v>2.12</v>
      </c>
      <c r="P12" s="25">
        <v>0</v>
      </c>
      <c r="Q12" s="24">
        <v>0</v>
      </c>
      <c r="R12" s="25">
        <v>0.6</v>
      </c>
      <c r="S12" s="24">
        <v>0</v>
      </c>
    </row>
    <row r="13" spans="1:19" ht="15" hidden="1" customHeight="1" x14ac:dyDescent="0.2">
      <c r="A13" s="23">
        <v>2009</v>
      </c>
      <c r="B13" s="22" t="s">
        <v>60</v>
      </c>
      <c r="C13" s="21" t="s">
        <v>59</v>
      </c>
      <c r="D13" s="20">
        <v>181.49</v>
      </c>
      <c r="E13" s="19">
        <v>26.76</v>
      </c>
      <c r="F13" s="20">
        <v>30.009999999999998</v>
      </c>
      <c r="G13" s="19">
        <v>9.2899999999999991</v>
      </c>
      <c r="H13" s="20">
        <v>0.22</v>
      </c>
      <c r="I13" s="19">
        <v>0</v>
      </c>
      <c r="J13" s="20">
        <v>7.1</v>
      </c>
      <c r="K13" s="19">
        <v>0</v>
      </c>
      <c r="L13" s="20"/>
      <c r="M13" s="19"/>
      <c r="N13" s="20">
        <v>8.57</v>
      </c>
      <c r="O13" s="19">
        <v>7.36</v>
      </c>
      <c r="P13" s="20">
        <v>0</v>
      </c>
      <c r="Q13" s="19">
        <v>0</v>
      </c>
      <c r="R13" s="20">
        <v>4.5</v>
      </c>
      <c r="S13" s="19">
        <v>3</v>
      </c>
    </row>
    <row r="14" spans="1:19" ht="15" hidden="1" customHeight="1" x14ac:dyDescent="0.2">
      <c r="A14" s="13">
        <v>2009</v>
      </c>
      <c r="B14" s="12" t="s">
        <v>58</v>
      </c>
      <c r="C14" s="11" t="s">
        <v>57</v>
      </c>
      <c r="D14" s="25">
        <v>9.9700000000000006</v>
      </c>
      <c r="E14" s="24">
        <v>0</v>
      </c>
      <c r="F14" s="25">
        <v>4.1100000000000003</v>
      </c>
      <c r="G14" s="24">
        <v>0</v>
      </c>
      <c r="H14" s="25">
        <v>0</v>
      </c>
      <c r="I14" s="24">
        <v>0</v>
      </c>
      <c r="J14" s="25">
        <v>2.66</v>
      </c>
      <c r="K14" s="24">
        <v>2.66</v>
      </c>
      <c r="L14" s="25"/>
      <c r="M14" s="24"/>
      <c r="N14" s="25">
        <v>0</v>
      </c>
      <c r="O14" s="24">
        <v>0</v>
      </c>
      <c r="P14" s="25">
        <v>0</v>
      </c>
      <c r="Q14" s="24">
        <v>0</v>
      </c>
      <c r="R14" s="25">
        <v>14.209999999999999</v>
      </c>
      <c r="S14" s="24">
        <v>11.93</v>
      </c>
    </row>
    <row r="15" spans="1:19" ht="15" hidden="1" customHeight="1" x14ac:dyDescent="0.2">
      <c r="A15" s="13">
        <v>2009</v>
      </c>
      <c r="B15" s="12" t="s">
        <v>56</v>
      </c>
      <c r="C15" s="11" t="s">
        <v>55</v>
      </c>
      <c r="D15" s="25">
        <v>23.4</v>
      </c>
      <c r="E15" s="24">
        <v>2.6</v>
      </c>
      <c r="F15" s="25">
        <v>18.89</v>
      </c>
      <c r="G15" s="24">
        <v>13.3</v>
      </c>
      <c r="H15" s="25">
        <v>0</v>
      </c>
      <c r="I15" s="24">
        <v>0</v>
      </c>
      <c r="J15" s="25">
        <v>0</v>
      </c>
      <c r="K15" s="24">
        <v>0</v>
      </c>
      <c r="L15" s="25"/>
      <c r="M15" s="24"/>
      <c r="N15" s="25">
        <v>0.43</v>
      </c>
      <c r="O15" s="24">
        <v>0</v>
      </c>
      <c r="P15" s="25">
        <v>0</v>
      </c>
      <c r="Q15" s="24">
        <v>0</v>
      </c>
      <c r="R15" s="25">
        <v>0.94</v>
      </c>
      <c r="S15" s="24">
        <v>0</v>
      </c>
    </row>
    <row r="16" spans="1:19" ht="15" hidden="1" customHeight="1" x14ac:dyDescent="0.2">
      <c r="A16" s="13">
        <v>2009</v>
      </c>
      <c r="B16" s="12" t="s">
        <v>54</v>
      </c>
      <c r="C16" s="11" t="s">
        <v>53</v>
      </c>
      <c r="D16" s="25">
        <v>56.09</v>
      </c>
      <c r="E16" s="24">
        <v>4.33</v>
      </c>
      <c r="F16" s="25">
        <v>11.780000000000001</v>
      </c>
      <c r="G16" s="24">
        <v>1.98</v>
      </c>
      <c r="H16" s="25">
        <v>2.97</v>
      </c>
      <c r="I16" s="24">
        <v>0</v>
      </c>
      <c r="J16" s="25">
        <v>0.5</v>
      </c>
      <c r="K16" s="24">
        <v>0</v>
      </c>
      <c r="L16" s="25"/>
      <c r="M16" s="24"/>
      <c r="N16" s="25">
        <v>1.34</v>
      </c>
      <c r="O16" s="24">
        <v>0</v>
      </c>
      <c r="P16" s="25">
        <v>0</v>
      </c>
      <c r="Q16" s="24">
        <v>0</v>
      </c>
      <c r="R16" s="25">
        <v>0</v>
      </c>
      <c r="S16" s="24">
        <v>0</v>
      </c>
    </row>
    <row r="17" spans="1:19" ht="15" hidden="1" customHeight="1" x14ac:dyDescent="0.2">
      <c r="A17" s="13">
        <v>2009</v>
      </c>
      <c r="B17" s="12" t="s">
        <v>52</v>
      </c>
      <c r="C17" s="11" t="s">
        <v>51</v>
      </c>
      <c r="D17" s="25">
        <v>48.78</v>
      </c>
      <c r="E17" s="24">
        <v>0.4</v>
      </c>
      <c r="F17" s="25">
        <v>0</v>
      </c>
      <c r="G17" s="24">
        <v>0</v>
      </c>
      <c r="H17" s="25">
        <v>0</v>
      </c>
      <c r="I17" s="24">
        <v>0</v>
      </c>
      <c r="J17" s="25">
        <v>0.43</v>
      </c>
      <c r="K17" s="24">
        <v>0</v>
      </c>
      <c r="L17" s="25"/>
      <c r="M17" s="24"/>
      <c r="N17" s="25">
        <v>4.59</v>
      </c>
      <c r="O17" s="24">
        <v>4.01</v>
      </c>
      <c r="P17" s="25">
        <v>0</v>
      </c>
      <c r="Q17" s="24">
        <v>0</v>
      </c>
      <c r="R17" s="25">
        <v>20.89</v>
      </c>
      <c r="S17" s="24">
        <v>12.98</v>
      </c>
    </row>
    <row r="18" spans="1:19" ht="15" hidden="1" customHeight="1" x14ac:dyDescent="0.2">
      <c r="A18" s="13">
        <v>2009</v>
      </c>
      <c r="B18" s="12" t="s">
        <v>50</v>
      </c>
      <c r="C18" s="11" t="s">
        <v>49</v>
      </c>
      <c r="D18" s="25">
        <v>143.53</v>
      </c>
      <c r="E18" s="24">
        <v>5.97</v>
      </c>
      <c r="F18" s="25">
        <v>13.75</v>
      </c>
      <c r="G18" s="24">
        <v>10.11</v>
      </c>
      <c r="H18" s="25">
        <v>0</v>
      </c>
      <c r="I18" s="24">
        <v>0</v>
      </c>
      <c r="J18" s="25">
        <v>3.69</v>
      </c>
      <c r="K18" s="24">
        <v>0</v>
      </c>
      <c r="L18" s="25"/>
      <c r="M18" s="24"/>
      <c r="N18" s="25">
        <v>0.98</v>
      </c>
      <c r="O18" s="24">
        <v>0</v>
      </c>
      <c r="P18" s="25">
        <v>0</v>
      </c>
      <c r="Q18" s="24">
        <v>0</v>
      </c>
      <c r="R18" s="25">
        <v>5.67</v>
      </c>
      <c r="S18" s="24">
        <v>0</v>
      </c>
    </row>
    <row r="19" spans="1:19" ht="15" hidden="1" customHeight="1" x14ac:dyDescent="0.2">
      <c r="A19" s="13">
        <v>2009</v>
      </c>
      <c r="B19" s="12" t="s">
        <v>48</v>
      </c>
      <c r="C19" s="11" t="s">
        <v>47</v>
      </c>
      <c r="D19" s="25">
        <v>65.19</v>
      </c>
      <c r="E19" s="24">
        <v>18.399999999999999</v>
      </c>
      <c r="F19" s="25">
        <v>3.2399999999999998</v>
      </c>
      <c r="G19" s="24">
        <v>2.84</v>
      </c>
      <c r="H19" s="25">
        <v>0</v>
      </c>
      <c r="I19" s="24">
        <v>0</v>
      </c>
      <c r="J19" s="25">
        <v>4.12</v>
      </c>
      <c r="K19" s="24">
        <v>4.12</v>
      </c>
      <c r="L19" s="25"/>
      <c r="M19" s="24"/>
      <c r="N19" s="25">
        <v>0.85</v>
      </c>
      <c r="O19" s="24">
        <v>0.23</v>
      </c>
      <c r="P19" s="25">
        <v>0</v>
      </c>
      <c r="Q19" s="24">
        <v>0</v>
      </c>
      <c r="R19" s="25">
        <v>11.49</v>
      </c>
      <c r="S19" s="24">
        <v>11.49</v>
      </c>
    </row>
    <row r="20" spans="1:19" ht="15" hidden="1" customHeight="1" x14ac:dyDescent="0.2">
      <c r="A20" s="23">
        <v>2009</v>
      </c>
      <c r="B20" s="22" t="s">
        <v>46</v>
      </c>
      <c r="C20" s="21" t="s">
        <v>45</v>
      </c>
      <c r="D20" s="20">
        <v>60.74</v>
      </c>
      <c r="E20" s="19">
        <v>3.85</v>
      </c>
      <c r="F20" s="20">
        <v>4.9400000000000004</v>
      </c>
      <c r="G20" s="19">
        <v>0</v>
      </c>
      <c r="H20" s="20">
        <v>0.18</v>
      </c>
      <c r="I20" s="19">
        <v>0</v>
      </c>
      <c r="J20" s="20">
        <v>0</v>
      </c>
      <c r="K20" s="19">
        <v>0</v>
      </c>
      <c r="L20" s="20"/>
      <c r="M20" s="19"/>
      <c r="N20" s="20">
        <v>0</v>
      </c>
      <c r="O20" s="19">
        <v>0</v>
      </c>
      <c r="P20" s="20">
        <v>0</v>
      </c>
      <c r="Q20" s="19">
        <v>0</v>
      </c>
      <c r="R20" s="20">
        <v>0</v>
      </c>
      <c r="S20" s="19">
        <v>0</v>
      </c>
    </row>
    <row r="21" spans="1:19" ht="15" hidden="1" customHeight="1" x14ac:dyDescent="0.2">
      <c r="A21" s="13">
        <v>2009</v>
      </c>
      <c r="B21" s="12" t="s">
        <v>44</v>
      </c>
      <c r="C21" s="11" t="s">
        <v>43</v>
      </c>
      <c r="D21" s="25">
        <v>86.789999999999992</v>
      </c>
      <c r="E21" s="24">
        <v>5.7</v>
      </c>
      <c r="F21" s="25">
        <v>15.469999999999999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/>
      <c r="M21" s="24"/>
      <c r="N21" s="25">
        <v>0</v>
      </c>
      <c r="O21" s="24">
        <v>0</v>
      </c>
      <c r="P21" s="25">
        <v>0</v>
      </c>
      <c r="Q21" s="24">
        <v>0</v>
      </c>
      <c r="R21" s="25">
        <v>0</v>
      </c>
      <c r="S21" s="24">
        <v>0</v>
      </c>
    </row>
    <row r="22" spans="1:19" ht="15" hidden="1" customHeight="1" x14ac:dyDescent="0.2">
      <c r="A22" s="13">
        <v>2009</v>
      </c>
      <c r="B22" s="12" t="s">
        <v>42</v>
      </c>
      <c r="C22" s="11" t="s">
        <v>41</v>
      </c>
      <c r="D22" s="25">
        <v>1.36</v>
      </c>
      <c r="E22" s="24">
        <v>0</v>
      </c>
      <c r="F22" s="25">
        <v>8.379999999999999</v>
      </c>
      <c r="G22" s="24">
        <v>6.6</v>
      </c>
      <c r="H22" s="25">
        <v>2.54</v>
      </c>
      <c r="I22" s="24">
        <v>0</v>
      </c>
      <c r="J22" s="25">
        <v>1.6800000000000002</v>
      </c>
      <c r="K22" s="24">
        <v>0</v>
      </c>
      <c r="L22" s="25"/>
      <c r="M22" s="24"/>
      <c r="N22" s="25">
        <v>3.04</v>
      </c>
      <c r="O22" s="24">
        <v>2.25</v>
      </c>
      <c r="P22" s="25">
        <v>0</v>
      </c>
      <c r="Q22" s="24">
        <v>0</v>
      </c>
      <c r="R22" s="25">
        <v>5.55</v>
      </c>
      <c r="S22" s="24">
        <v>5.55</v>
      </c>
    </row>
    <row r="23" spans="1:19" ht="15" hidden="1" customHeight="1" x14ac:dyDescent="0.2">
      <c r="A23" s="13">
        <v>2009</v>
      </c>
      <c r="B23" s="12" t="s">
        <v>40</v>
      </c>
      <c r="C23" s="11" t="s">
        <v>39</v>
      </c>
      <c r="D23" s="25">
        <f>20.5+15.41</f>
        <v>35.909999999999997</v>
      </c>
      <c r="E23" s="24">
        <f>13.22+7.79</f>
        <v>21.01</v>
      </c>
      <c r="F23" s="25">
        <v>18.599999999999998</v>
      </c>
      <c r="G23" s="24">
        <v>15.219999999999999</v>
      </c>
      <c r="H23" s="25">
        <v>2.21</v>
      </c>
      <c r="I23" s="24">
        <v>0</v>
      </c>
      <c r="J23" s="25">
        <v>1.49</v>
      </c>
      <c r="K23" s="24">
        <v>0</v>
      </c>
      <c r="L23" s="25"/>
      <c r="M23" s="24"/>
      <c r="N23" s="25">
        <v>0</v>
      </c>
      <c r="O23" s="24">
        <v>0</v>
      </c>
      <c r="P23" s="25">
        <v>0</v>
      </c>
      <c r="Q23" s="24">
        <v>0</v>
      </c>
      <c r="R23" s="25">
        <v>103.4</v>
      </c>
      <c r="S23" s="24">
        <v>102.55</v>
      </c>
    </row>
    <row r="24" spans="1:19" ht="15" hidden="1" customHeight="1" x14ac:dyDescent="0.2">
      <c r="A24" s="13">
        <v>2009</v>
      </c>
      <c r="B24" s="12" t="s">
        <v>38</v>
      </c>
      <c r="C24" s="11" t="s">
        <v>37</v>
      </c>
      <c r="D24" s="25">
        <v>5.58</v>
      </c>
      <c r="E24" s="24">
        <v>5.58</v>
      </c>
      <c r="F24" s="25">
        <v>7.66</v>
      </c>
      <c r="G24" s="24">
        <v>0.9</v>
      </c>
      <c r="H24" s="25">
        <v>0</v>
      </c>
      <c r="I24" s="24">
        <v>0</v>
      </c>
      <c r="J24" s="25">
        <v>4.53</v>
      </c>
      <c r="K24" s="24">
        <v>0</v>
      </c>
      <c r="L24" s="25"/>
      <c r="M24" s="24"/>
      <c r="N24" s="25">
        <v>0</v>
      </c>
      <c r="O24" s="24">
        <v>0</v>
      </c>
      <c r="P24" s="25">
        <v>0</v>
      </c>
      <c r="Q24" s="24">
        <v>0</v>
      </c>
      <c r="R24" s="25">
        <v>13.09</v>
      </c>
      <c r="S24" s="24">
        <v>0</v>
      </c>
    </row>
    <row r="25" spans="1:19" ht="15" hidden="1" customHeight="1" x14ac:dyDescent="0.2">
      <c r="A25" s="13">
        <v>2009</v>
      </c>
      <c r="B25" s="12" t="s">
        <v>36</v>
      </c>
      <c r="C25" s="11" t="s">
        <v>35</v>
      </c>
      <c r="D25" s="25">
        <v>13.74</v>
      </c>
      <c r="E25" s="24">
        <v>4.4000000000000004</v>
      </c>
      <c r="F25" s="25">
        <v>49.74</v>
      </c>
      <c r="G25" s="24">
        <v>39.25</v>
      </c>
      <c r="H25" s="25">
        <v>0</v>
      </c>
      <c r="I25" s="24">
        <v>0</v>
      </c>
      <c r="J25" s="25">
        <v>2.04</v>
      </c>
      <c r="K25" s="24">
        <v>1.38</v>
      </c>
      <c r="L25" s="25"/>
      <c r="M25" s="24"/>
      <c r="N25" s="25">
        <v>2.33</v>
      </c>
      <c r="O25" s="24">
        <v>1.1200000000000001</v>
      </c>
      <c r="P25" s="25">
        <v>0</v>
      </c>
      <c r="Q25" s="24">
        <v>0</v>
      </c>
      <c r="R25" s="25">
        <v>91.38</v>
      </c>
      <c r="S25" s="24">
        <v>67.66</v>
      </c>
    </row>
    <row r="26" spans="1:19" ht="15" hidden="1" customHeight="1" x14ac:dyDescent="0.2">
      <c r="A26" s="13">
        <v>2009</v>
      </c>
      <c r="B26" s="12" t="s">
        <v>34</v>
      </c>
      <c r="C26" s="11" t="s">
        <v>33</v>
      </c>
      <c r="D26" s="25">
        <v>71.569999999999993</v>
      </c>
      <c r="E26" s="24">
        <v>4.4000000000000004</v>
      </c>
      <c r="F26" s="25">
        <v>8.9499999999999993</v>
      </c>
      <c r="G26" s="24">
        <v>4.96</v>
      </c>
      <c r="H26" s="25">
        <v>0</v>
      </c>
      <c r="I26" s="24">
        <v>0</v>
      </c>
      <c r="J26" s="25">
        <v>1.71</v>
      </c>
      <c r="K26" s="24">
        <v>0</v>
      </c>
      <c r="L26" s="25"/>
      <c r="M26" s="24"/>
      <c r="N26" s="25">
        <v>4.24</v>
      </c>
      <c r="O26" s="24">
        <v>0</v>
      </c>
      <c r="P26" s="25">
        <v>0</v>
      </c>
      <c r="Q26" s="24">
        <v>0</v>
      </c>
      <c r="R26" s="25">
        <v>26.56</v>
      </c>
      <c r="S26" s="24">
        <v>16.38</v>
      </c>
    </row>
    <row r="27" spans="1:19" ht="15" hidden="1" customHeight="1" x14ac:dyDescent="0.2">
      <c r="A27" s="13">
        <v>2009</v>
      </c>
      <c r="B27" s="12" t="s">
        <v>32</v>
      </c>
      <c r="C27" s="11" t="s">
        <v>31</v>
      </c>
      <c r="D27" s="25">
        <v>31.470000000000002</v>
      </c>
      <c r="E27" s="24">
        <v>3.89</v>
      </c>
      <c r="F27" s="25">
        <v>16.740000000000002</v>
      </c>
      <c r="G27" s="24">
        <v>1.47</v>
      </c>
      <c r="H27" s="25">
        <v>0</v>
      </c>
      <c r="I27" s="24">
        <v>0</v>
      </c>
      <c r="J27" s="25">
        <v>0</v>
      </c>
      <c r="K27" s="24">
        <v>0</v>
      </c>
      <c r="L27" s="25"/>
      <c r="M27" s="24"/>
      <c r="N27" s="25">
        <v>1.7</v>
      </c>
      <c r="O27" s="24">
        <v>0</v>
      </c>
      <c r="P27" s="25">
        <v>0</v>
      </c>
      <c r="Q27" s="24">
        <v>0</v>
      </c>
      <c r="R27" s="25">
        <v>0</v>
      </c>
      <c r="S27" s="24">
        <v>0</v>
      </c>
    </row>
    <row r="28" spans="1:19" ht="15" hidden="1" customHeight="1" x14ac:dyDescent="0.2">
      <c r="A28" s="13">
        <v>2009</v>
      </c>
      <c r="B28" s="12" t="s">
        <v>30</v>
      </c>
      <c r="C28" s="11" t="s">
        <v>29</v>
      </c>
      <c r="D28" s="25">
        <v>28.31</v>
      </c>
      <c r="E28" s="24">
        <v>8.23</v>
      </c>
      <c r="F28" s="25">
        <v>6.99</v>
      </c>
      <c r="G28" s="24">
        <v>5.26</v>
      </c>
      <c r="H28" s="25">
        <v>1.55</v>
      </c>
      <c r="I28" s="24">
        <v>0</v>
      </c>
      <c r="J28" s="25">
        <v>0</v>
      </c>
      <c r="K28" s="24">
        <v>0</v>
      </c>
      <c r="L28" s="25"/>
      <c r="M28" s="24"/>
      <c r="N28" s="25">
        <v>0</v>
      </c>
      <c r="O28" s="24">
        <v>0</v>
      </c>
      <c r="P28" s="25">
        <v>0</v>
      </c>
      <c r="Q28" s="24">
        <v>0</v>
      </c>
      <c r="R28" s="25">
        <v>0</v>
      </c>
      <c r="S28" s="24">
        <v>0</v>
      </c>
    </row>
    <row r="29" spans="1:19" ht="15" hidden="1" customHeight="1" x14ac:dyDescent="0.2">
      <c r="A29" s="23">
        <v>2009</v>
      </c>
      <c r="B29" s="22" t="s">
        <v>28</v>
      </c>
      <c r="C29" s="21" t="s">
        <v>27</v>
      </c>
      <c r="D29" s="20">
        <v>68.64</v>
      </c>
      <c r="E29" s="19">
        <v>40.340000000000003</v>
      </c>
      <c r="F29" s="20">
        <v>16.7</v>
      </c>
      <c r="G29" s="19">
        <v>1</v>
      </c>
      <c r="H29" s="20">
        <v>0</v>
      </c>
      <c r="I29" s="19">
        <v>0</v>
      </c>
      <c r="J29" s="20">
        <v>7.56</v>
      </c>
      <c r="K29" s="19">
        <v>7.56</v>
      </c>
      <c r="L29" s="20"/>
      <c r="M29" s="19"/>
      <c r="N29" s="20">
        <v>0</v>
      </c>
      <c r="O29" s="19">
        <v>0</v>
      </c>
      <c r="P29" s="20">
        <v>0</v>
      </c>
      <c r="Q29" s="19">
        <v>0</v>
      </c>
      <c r="R29" s="20">
        <v>0</v>
      </c>
      <c r="S29" s="19">
        <v>0</v>
      </c>
    </row>
    <row r="30" spans="1:19" ht="15" hidden="1" customHeight="1" x14ac:dyDescent="0.2">
      <c r="A30" s="13">
        <v>2009</v>
      </c>
      <c r="B30" s="12" t="s">
        <v>26</v>
      </c>
      <c r="C30" s="11" t="s">
        <v>25</v>
      </c>
      <c r="D30" s="25">
        <v>67.930000000000007</v>
      </c>
      <c r="E30" s="24">
        <v>1.37</v>
      </c>
      <c r="F30" s="25">
        <v>13.6</v>
      </c>
      <c r="G30" s="24">
        <v>4.6500000000000004</v>
      </c>
      <c r="H30" s="25">
        <v>0</v>
      </c>
      <c r="I30" s="24">
        <v>0</v>
      </c>
      <c r="J30" s="25">
        <v>1.93</v>
      </c>
      <c r="K30" s="24">
        <v>0</v>
      </c>
      <c r="L30" s="25"/>
      <c r="M30" s="24"/>
      <c r="N30" s="25">
        <v>19.010000000000002</v>
      </c>
      <c r="O30" s="24">
        <v>18.55</v>
      </c>
      <c r="P30" s="25">
        <v>0</v>
      </c>
      <c r="Q30" s="24">
        <v>0</v>
      </c>
      <c r="R30" s="25">
        <v>0.71</v>
      </c>
      <c r="S30" s="24">
        <v>0</v>
      </c>
    </row>
    <row r="31" spans="1:19" ht="15" hidden="1" customHeight="1" x14ac:dyDescent="0.2">
      <c r="A31" s="13">
        <v>2009</v>
      </c>
      <c r="B31" s="12" t="s">
        <v>24</v>
      </c>
      <c r="C31" s="11" t="s">
        <v>23</v>
      </c>
      <c r="D31" s="25">
        <v>98.52000000000001</v>
      </c>
      <c r="E31" s="24">
        <v>10.130000000000001</v>
      </c>
      <c r="F31" s="25">
        <v>157.01</v>
      </c>
      <c r="G31" s="24">
        <v>88.08</v>
      </c>
      <c r="H31" s="25">
        <v>8.42</v>
      </c>
      <c r="I31" s="24">
        <v>3.98</v>
      </c>
      <c r="J31" s="25">
        <v>0</v>
      </c>
      <c r="K31" s="24">
        <v>0</v>
      </c>
      <c r="L31" s="25"/>
      <c r="M31" s="24"/>
      <c r="N31" s="25">
        <v>1.19</v>
      </c>
      <c r="O31" s="24">
        <v>1.19</v>
      </c>
      <c r="P31" s="25">
        <v>0</v>
      </c>
      <c r="Q31" s="24">
        <v>0</v>
      </c>
      <c r="R31" s="25">
        <v>4.72</v>
      </c>
      <c r="S31" s="24">
        <v>4.72</v>
      </c>
    </row>
    <row r="32" spans="1:19" ht="15" hidden="1" customHeight="1" x14ac:dyDescent="0.2">
      <c r="A32" s="13">
        <v>2009</v>
      </c>
      <c r="B32" s="12" t="s">
        <v>22</v>
      </c>
      <c r="C32" s="11" t="s">
        <v>21</v>
      </c>
      <c r="D32" s="25">
        <v>105.06</v>
      </c>
      <c r="E32" s="24">
        <v>35.22</v>
      </c>
      <c r="F32" s="25">
        <v>47.13</v>
      </c>
      <c r="G32" s="24">
        <v>43.81</v>
      </c>
      <c r="H32" s="25">
        <v>1.4</v>
      </c>
      <c r="I32" s="24">
        <v>0</v>
      </c>
      <c r="J32" s="25">
        <v>8.0400000000000009</v>
      </c>
      <c r="K32" s="24">
        <v>3.89</v>
      </c>
      <c r="L32" s="25"/>
      <c r="M32" s="24"/>
      <c r="N32" s="25">
        <v>0</v>
      </c>
      <c r="O32" s="24">
        <v>0</v>
      </c>
      <c r="P32" s="25">
        <v>0</v>
      </c>
      <c r="Q32" s="24">
        <v>0</v>
      </c>
      <c r="R32" s="25">
        <v>0</v>
      </c>
      <c r="S32" s="24">
        <v>0</v>
      </c>
    </row>
    <row r="33" spans="1:19" ht="15" hidden="1" customHeight="1" x14ac:dyDescent="0.2">
      <c r="A33" s="13">
        <v>2009</v>
      </c>
      <c r="B33" s="12" t="s">
        <v>20</v>
      </c>
      <c r="C33" s="11" t="s">
        <v>19</v>
      </c>
      <c r="D33" s="25">
        <v>150.92000000000002</v>
      </c>
      <c r="E33" s="24">
        <v>15.65</v>
      </c>
      <c r="F33" s="25">
        <v>22.75</v>
      </c>
      <c r="G33" s="24">
        <v>6.7</v>
      </c>
      <c r="H33" s="25">
        <v>3.01</v>
      </c>
      <c r="I33" s="24">
        <v>1.81</v>
      </c>
      <c r="J33" s="25">
        <v>18.66</v>
      </c>
      <c r="K33" s="24">
        <v>0</v>
      </c>
      <c r="L33" s="25"/>
      <c r="M33" s="24"/>
      <c r="N33" s="25">
        <v>26.82</v>
      </c>
      <c r="O33" s="24">
        <v>19.440000000000001</v>
      </c>
      <c r="P33" s="25">
        <v>0</v>
      </c>
      <c r="Q33" s="24">
        <v>0</v>
      </c>
      <c r="R33" s="25">
        <v>0</v>
      </c>
      <c r="S33" s="24">
        <v>0</v>
      </c>
    </row>
    <row r="34" spans="1:19" ht="15" hidden="1" customHeight="1" x14ac:dyDescent="0.2">
      <c r="A34" s="13">
        <v>2009</v>
      </c>
      <c r="B34" s="12" t="s">
        <v>18</v>
      </c>
      <c r="C34" s="11" t="s">
        <v>17</v>
      </c>
      <c r="D34" s="25">
        <v>58.28</v>
      </c>
      <c r="E34" s="24">
        <v>28.2</v>
      </c>
      <c r="F34" s="25">
        <v>34.99</v>
      </c>
      <c r="G34" s="24">
        <v>34.39</v>
      </c>
      <c r="H34" s="25">
        <v>2.15</v>
      </c>
      <c r="I34" s="24">
        <v>0</v>
      </c>
      <c r="J34" s="25">
        <v>13.87</v>
      </c>
      <c r="K34" s="24">
        <v>0</v>
      </c>
      <c r="L34" s="25"/>
      <c r="M34" s="24"/>
      <c r="N34" s="25">
        <v>9.39</v>
      </c>
      <c r="O34" s="24">
        <v>2.66</v>
      </c>
      <c r="P34" s="25">
        <v>0</v>
      </c>
      <c r="Q34" s="24">
        <v>0</v>
      </c>
      <c r="R34" s="25">
        <v>7.89</v>
      </c>
      <c r="S34" s="24">
        <v>7.89</v>
      </c>
    </row>
    <row r="35" spans="1:19" ht="15" hidden="1" customHeight="1" x14ac:dyDescent="0.2">
      <c r="A35" s="13">
        <v>2009</v>
      </c>
      <c r="B35" s="12" t="s">
        <v>16</v>
      </c>
      <c r="C35" s="71" t="s">
        <v>130</v>
      </c>
      <c r="D35" s="25">
        <v>139.41999999999999</v>
      </c>
      <c r="E35" s="24">
        <v>11.79</v>
      </c>
      <c r="F35" s="25">
        <v>92.179999999999993</v>
      </c>
      <c r="G35" s="24">
        <v>73.97</v>
      </c>
      <c r="H35" s="25">
        <v>1.67</v>
      </c>
      <c r="I35" s="24">
        <v>0.53</v>
      </c>
      <c r="J35" s="25">
        <v>0</v>
      </c>
      <c r="K35" s="24">
        <v>0</v>
      </c>
      <c r="L35" s="25"/>
      <c r="M35" s="24"/>
      <c r="N35" s="25">
        <v>11.24</v>
      </c>
      <c r="O35" s="24">
        <v>7.24</v>
      </c>
      <c r="P35" s="25">
        <v>0</v>
      </c>
      <c r="Q35" s="24">
        <v>0</v>
      </c>
      <c r="R35" s="25">
        <v>4.0199999999999996</v>
      </c>
      <c r="S35" s="24">
        <v>0</v>
      </c>
    </row>
    <row r="36" spans="1:19" ht="15" hidden="1" customHeight="1" x14ac:dyDescent="0.2">
      <c r="A36" s="13">
        <v>2009</v>
      </c>
      <c r="B36" s="12" t="s">
        <v>14</v>
      </c>
      <c r="C36" s="11" t="s">
        <v>13</v>
      </c>
      <c r="D36" s="25">
        <v>29.37</v>
      </c>
      <c r="E36" s="24">
        <v>3.9</v>
      </c>
      <c r="F36" s="25">
        <v>18.399999999999999</v>
      </c>
      <c r="G36" s="24">
        <v>8.3000000000000007</v>
      </c>
      <c r="H36" s="25">
        <v>0</v>
      </c>
      <c r="I36" s="24">
        <v>0</v>
      </c>
      <c r="J36" s="25">
        <v>0</v>
      </c>
      <c r="K36" s="24">
        <v>0</v>
      </c>
      <c r="L36" s="25"/>
      <c r="M36" s="24"/>
      <c r="N36" s="25">
        <v>0</v>
      </c>
      <c r="O36" s="24">
        <v>0</v>
      </c>
      <c r="P36" s="25">
        <v>0</v>
      </c>
      <c r="Q36" s="24">
        <v>0</v>
      </c>
      <c r="R36" s="25">
        <v>10.029999999999999</v>
      </c>
      <c r="S36" s="24">
        <v>9.41</v>
      </c>
    </row>
    <row r="37" spans="1:19" ht="15" hidden="1" customHeight="1" x14ac:dyDescent="0.2">
      <c r="A37" s="23">
        <v>2009</v>
      </c>
      <c r="B37" s="22" t="s">
        <v>12</v>
      </c>
      <c r="C37" s="21" t="s">
        <v>11</v>
      </c>
      <c r="D37" s="20">
        <v>329.72</v>
      </c>
      <c r="E37" s="19">
        <v>23.53</v>
      </c>
      <c r="F37" s="20">
        <v>55.370000000000005</v>
      </c>
      <c r="G37" s="19">
        <v>34.06</v>
      </c>
      <c r="H37" s="20">
        <v>15.72</v>
      </c>
      <c r="I37" s="19">
        <v>0.4</v>
      </c>
      <c r="J37" s="20">
        <v>0.78</v>
      </c>
      <c r="K37" s="19">
        <v>0</v>
      </c>
      <c r="L37" s="20"/>
      <c r="M37" s="19"/>
      <c r="N37" s="20">
        <v>20.46</v>
      </c>
      <c r="O37" s="19">
        <v>20.46</v>
      </c>
      <c r="P37" s="20">
        <v>0</v>
      </c>
      <c r="Q37" s="19">
        <v>0</v>
      </c>
      <c r="R37" s="20">
        <v>0.15</v>
      </c>
      <c r="S37" s="19">
        <v>0</v>
      </c>
    </row>
    <row r="38" spans="1:19" ht="15" hidden="1" customHeight="1" x14ac:dyDescent="0.2">
      <c r="A38" s="18">
        <v>2009</v>
      </c>
      <c r="B38" s="40">
        <v>9999</v>
      </c>
      <c r="C38" s="39" t="s">
        <v>10</v>
      </c>
      <c r="D38" s="34">
        <f t="shared" ref="D38:S38" si="0">SUM(D3:D37)</f>
        <v>2736.08</v>
      </c>
      <c r="E38" s="33">
        <f t="shared" si="0"/>
        <v>418.78999999999996</v>
      </c>
      <c r="F38" s="34">
        <f t="shared" si="0"/>
        <v>831.53</v>
      </c>
      <c r="G38" s="33">
        <f t="shared" si="0"/>
        <v>487.26</v>
      </c>
      <c r="H38" s="34">
        <f t="shared" si="0"/>
        <v>50.97</v>
      </c>
      <c r="I38" s="33">
        <f t="shared" si="0"/>
        <v>11.71</v>
      </c>
      <c r="J38" s="34">
        <f t="shared" si="0"/>
        <v>93.04000000000002</v>
      </c>
      <c r="K38" s="33">
        <f t="shared" si="0"/>
        <v>22.9</v>
      </c>
      <c r="L38" s="34"/>
      <c r="M38" s="33"/>
      <c r="N38" s="34">
        <f t="shared" si="0"/>
        <v>143.05000000000001</v>
      </c>
      <c r="O38" s="33">
        <f t="shared" si="0"/>
        <v>94.769999999999982</v>
      </c>
      <c r="P38" s="34">
        <f t="shared" si="0"/>
        <v>0</v>
      </c>
      <c r="Q38" s="33">
        <f t="shared" si="0"/>
        <v>0</v>
      </c>
      <c r="R38" s="34">
        <f t="shared" si="0"/>
        <v>377.09999999999991</v>
      </c>
      <c r="S38" s="33">
        <f t="shared" si="0"/>
        <v>254.16999999999996</v>
      </c>
    </row>
    <row r="39" spans="1:19" ht="15" hidden="1" customHeight="1" x14ac:dyDescent="0.2">
      <c r="A39" s="13">
        <v>2009</v>
      </c>
      <c r="B39" s="38">
        <v>1999</v>
      </c>
      <c r="C39" s="37" t="s">
        <v>9</v>
      </c>
      <c r="D39" s="25">
        <f t="shared" ref="D39:S39" si="1">SUM(D3:D13)</f>
        <v>1005.79</v>
      </c>
      <c r="E39" s="24">
        <f t="shared" si="1"/>
        <v>159.89999999999998</v>
      </c>
      <c r="F39" s="25">
        <f t="shared" si="1"/>
        <v>184.16000000000003</v>
      </c>
      <c r="G39" s="24">
        <f t="shared" si="1"/>
        <v>90.41</v>
      </c>
      <c r="H39" s="25">
        <f t="shared" si="1"/>
        <v>9.15</v>
      </c>
      <c r="I39" s="24">
        <f t="shared" si="1"/>
        <v>4.99</v>
      </c>
      <c r="J39" s="25">
        <f t="shared" si="1"/>
        <v>19.350000000000001</v>
      </c>
      <c r="K39" s="24">
        <f t="shared" si="1"/>
        <v>3.2899999999999996</v>
      </c>
      <c r="L39" s="25"/>
      <c r="M39" s="24"/>
      <c r="N39" s="25">
        <f t="shared" si="1"/>
        <v>35.44</v>
      </c>
      <c r="O39" s="24">
        <f t="shared" si="1"/>
        <v>17.62</v>
      </c>
      <c r="P39" s="25">
        <f t="shared" si="1"/>
        <v>0</v>
      </c>
      <c r="Q39" s="24">
        <f t="shared" si="1"/>
        <v>0</v>
      </c>
      <c r="R39" s="25">
        <f t="shared" si="1"/>
        <v>56.4</v>
      </c>
      <c r="S39" s="24">
        <f t="shared" si="1"/>
        <v>3.61</v>
      </c>
    </row>
    <row r="40" spans="1:19" ht="15" hidden="1" customHeight="1" x14ac:dyDescent="0.2">
      <c r="A40" s="13">
        <v>2009</v>
      </c>
      <c r="B40" s="38">
        <v>2999</v>
      </c>
      <c r="C40" s="37" t="s">
        <v>8</v>
      </c>
      <c r="D40" s="25">
        <f t="shared" ref="D40:S40" si="2">SUM(D14:D20)</f>
        <v>407.7</v>
      </c>
      <c r="E40" s="24">
        <f t="shared" si="2"/>
        <v>35.549999999999997</v>
      </c>
      <c r="F40" s="25">
        <f t="shared" si="2"/>
        <v>56.71</v>
      </c>
      <c r="G40" s="24">
        <f t="shared" si="2"/>
        <v>28.23</v>
      </c>
      <c r="H40" s="25">
        <f t="shared" si="2"/>
        <v>3.1500000000000004</v>
      </c>
      <c r="I40" s="24">
        <f t="shared" si="2"/>
        <v>0</v>
      </c>
      <c r="J40" s="25">
        <f t="shared" si="2"/>
        <v>11.4</v>
      </c>
      <c r="K40" s="24">
        <f t="shared" si="2"/>
        <v>6.78</v>
      </c>
      <c r="L40" s="25"/>
      <c r="M40" s="24"/>
      <c r="N40" s="25">
        <f t="shared" si="2"/>
        <v>8.19</v>
      </c>
      <c r="O40" s="24">
        <f t="shared" si="2"/>
        <v>4.24</v>
      </c>
      <c r="P40" s="25">
        <f t="shared" si="2"/>
        <v>0</v>
      </c>
      <c r="Q40" s="24">
        <f t="shared" si="2"/>
        <v>0</v>
      </c>
      <c r="R40" s="25">
        <f t="shared" si="2"/>
        <v>53.2</v>
      </c>
      <c r="S40" s="24">
        <f t="shared" si="2"/>
        <v>36.4</v>
      </c>
    </row>
    <row r="41" spans="1:19" ht="15" hidden="1" customHeight="1" x14ac:dyDescent="0.2">
      <c r="A41" s="13">
        <v>2009</v>
      </c>
      <c r="B41" s="38">
        <v>3999</v>
      </c>
      <c r="C41" s="37" t="s">
        <v>7</v>
      </c>
      <c r="D41" s="25">
        <f t="shared" ref="D41:S41" si="3">SUM(D21:D29)</f>
        <v>343.36999999999995</v>
      </c>
      <c r="E41" s="24">
        <f t="shared" si="3"/>
        <v>93.55</v>
      </c>
      <c r="F41" s="25">
        <f t="shared" si="3"/>
        <v>149.22999999999999</v>
      </c>
      <c r="G41" s="24">
        <f t="shared" si="3"/>
        <v>74.66</v>
      </c>
      <c r="H41" s="25">
        <f t="shared" si="3"/>
        <v>6.3</v>
      </c>
      <c r="I41" s="24">
        <f t="shared" si="3"/>
        <v>0</v>
      </c>
      <c r="J41" s="25">
        <f t="shared" si="3"/>
        <v>19.009999999999998</v>
      </c>
      <c r="K41" s="24">
        <f t="shared" si="3"/>
        <v>8.94</v>
      </c>
      <c r="L41" s="25"/>
      <c r="M41" s="24"/>
      <c r="N41" s="25">
        <f t="shared" si="3"/>
        <v>11.309999999999999</v>
      </c>
      <c r="O41" s="24">
        <f t="shared" si="3"/>
        <v>3.37</v>
      </c>
      <c r="P41" s="25">
        <f t="shared" si="3"/>
        <v>0</v>
      </c>
      <c r="Q41" s="24">
        <f t="shared" si="3"/>
        <v>0</v>
      </c>
      <c r="R41" s="25">
        <f t="shared" si="3"/>
        <v>239.98000000000002</v>
      </c>
      <c r="S41" s="24">
        <f t="shared" si="3"/>
        <v>192.14</v>
      </c>
    </row>
    <row r="42" spans="1:19" ht="15" hidden="1" customHeight="1" thickBot="1" x14ac:dyDescent="0.25">
      <c r="A42" s="8">
        <v>2009</v>
      </c>
      <c r="B42" s="36">
        <v>4999</v>
      </c>
      <c r="C42" s="35" t="s">
        <v>6</v>
      </c>
      <c r="D42" s="32">
        <f t="shared" ref="D42:S42" si="4">SUM(D30:D37)</f>
        <v>979.22</v>
      </c>
      <c r="E42" s="31">
        <f t="shared" si="4"/>
        <v>129.79</v>
      </c>
      <c r="F42" s="32">
        <f t="shared" si="4"/>
        <v>441.42999999999995</v>
      </c>
      <c r="G42" s="31">
        <f t="shared" si="4"/>
        <v>293.95999999999998</v>
      </c>
      <c r="H42" s="32">
        <f t="shared" si="4"/>
        <v>32.369999999999997</v>
      </c>
      <c r="I42" s="31">
        <f t="shared" si="4"/>
        <v>6.7200000000000006</v>
      </c>
      <c r="J42" s="32">
        <f t="shared" si="4"/>
        <v>43.28</v>
      </c>
      <c r="K42" s="31">
        <f t="shared" si="4"/>
        <v>3.89</v>
      </c>
      <c r="L42" s="32"/>
      <c r="M42" s="31"/>
      <c r="N42" s="32">
        <f t="shared" si="4"/>
        <v>88.110000000000014</v>
      </c>
      <c r="O42" s="31">
        <f t="shared" si="4"/>
        <v>69.540000000000006</v>
      </c>
      <c r="P42" s="32">
        <f t="shared" si="4"/>
        <v>0</v>
      </c>
      <c r="Q42" s="31">
        <f t="shared" si="4"/>
        <v>0</v>
      </c>
      <c r="R42" s="32">
        <f t="shared" si="4"/>
        <v>27.519999999999996</v>
      </c>
      <c r="S42" s="31">
        <f t="shared" si="4"/>
        <v>22.02</v>
      </c>
    </row>
    <row r="43" spans="1:19" ht="15" hidden="1" customHeight="1" thickBot="1" x14ac:dyDescent="0.2">
      <c r="A43" s="30" t="s">
        <v>2</v>
      </c>
      <c r="B43" s="29" t="s">
        <v>4</v>
      </c>
      <c r="C43" s="28" t="s">
        <v>3</v>
      </c>
      <c r="D43" s="27">
        <v>109.61</v>
      </c>
      <c r="E43" s="26">
        <v>17.78</v>
      </c>
      <c r="F43" s="27">
        <v>20.11</v>
      </c>
      <c r="G43" s="26">
        <v>13.79</v>
      </c>
      <c r="H43" s="27">
        <v>2.25</v>
      </c>
      <c r="I43" s="26">
        <v>0</v>
      </c>
      <c r="J43" s="27">
        <v>8.58</v>
      </c>
      <c r="K43" s="26">
        <v>2.73</v>
      </c>
      <c r="L43" s="27"/>
      <c r="M43" s="26"/>
      <c r="N43" s="27">
        <v>2.92</v>
      </c>
      <c r="O43" s="26">
        <v>0</v>
      </c>
      <c r="P43" s="27">
        <v>0</v>
      </c>
      <c r="Q43" s="26">
        <v>0</v>
      </c>
      <c r="R43" s="27">
        <v>7.58</v>
      </c>
      <c r="S43" s="26">
        <v>3.09</v>
      </c>
    </row>
    <row r="44" spans="1:19" ht="15" hidden="1" customHeight="1" x14ac:dyDescent="0.2">
      <c r="A44" s="13" t="s">
        <v>2</v>
      </c>
      <c r="B44" s="12" t="s">
        <v>78</v>
      </c>
      <c r="C44" s="11" t="s">
        <v>77</v>
      </c>
      <c r="D44" s="25">
        <v>67.099999999999994</v>
      </c>
      <c r="E44" s="24">
        <v>15.48</v>
      </c>
      <c r="F44" s="25">
        <v>15.950000000000001</v>
      </c>
      <c r="G44" s="24">
        <v>15.47</v>
      </c>
      <c r="H44" s="25">
        <v>6.27</v>
      </c>
      <c r="I44" s="24">
        <v>6.27</v>
      </c>
      <c r="J44" s="25">
        <v>4.3999999999999995</v>
      </c>
      <c r="K44" s="24">
        <v>2.5099999999999998</v>
      </c>
      <c r="L44" s="25"/>
      <c r="M44" s="24"/>
      <c r="N44" s="25">
        <v>0</v>
      </c>
      <c r="O44" s="24">
        <v>0</v>
      </c>
      <c r="P44" s="25">
        <v>0</v>
      </c>
      <c r="Q44" s="24">
        <v>0</v>
      </c>
      <c r="R44" s="25">
        <v>0</v>
      </c>
      <c r="S44" s="24">
        <v>0</v>
      </c>
    </row>
    <row r="45" spans="1:19" ht="15" hidden="1" customHeight="1" x14ac:dyDescent="0.2">
      <c r="A45" s="13" t="s">
        <v>2</v>
      </c>
      <c r="B45" s="12" t="s">
        <v>76</v>
      </c>
      <c r="C45" s="11" t="s">
        <v>75</v>
      </c>
      <c r="D45" s="25">
        <v>191.19</v>
      </c>
      <c r="E45" s="24">
        <v>34.700000000000003</v>
      </c>
      <c r="F45" s="25">
        <v>29.58</v>
      </c>
      <c r="G45" s="24">
        <v>19.97</v>
      </c>
      <c r="H45" s="25">
        <v>6.32</v>
      </c>
      <c r="I45" s="24">
        <v>4.13</v>
      </c>
      <c r="J45" s="25">
        <v>8.0500000000000007</v>
      </c>
      <c r="K45" s="24">
        <v>8.0500000000000007</v>
      </c>
      <c r="L45" s="25"/>
      <c r="M45" s="24"/>
      <c r="N45" s="25">
        <v>3.08</v>
      </c>
      <c r="O45" s="24">
        <v>2.91</v>
      </c>
      <c r="P45" s="25">
        <v>0.48</v>
      </c>
      <c r="Q45" s="24">
        <v>0.48</v>
      </c>
      <c r="R45" s="25">
        <v>27.07</v>
      </c>
      <c r="S45" s="24">
        <v>0</v>
      </c>
    </row>
    <row r="46" spans="1:19" ht="15" hidden="1" customHeight="1" x14ac:dyDescent="0.2">
      <c r="A46" s="13" t="s">
        <v>2</v>
      </c>
      <c r="B46" s="12" t="s">
        <v>74</v>
      </c>
      <c r="C46" s="11" t="s">
        <v>73</v>
      </c>
      <c r="D46" s="25">
        <v>60.95</v>
      </c>
      <c r="E46" s="24">
        <v>0</v>
      </c>
      <c r="F46" s="25">
        <v>27.03</v>
      </c>
      <c r="G46" s="24">
        <v>13.17</v>
      </c>
      <c r="H46" s="25">
        <v>0</v>
      </c>
      <c r="I46" s="24">
        <v>0</v>
      </c>
      <c r="J46" s="25">
        <v>2.44</v>
      </c>
      <c r="K46" s="24">
        <v>0.32</v>
      </c>
      <c r="L46" s="25"/>
      <c r="M46" s="24"/>
      <c r="N46" s="25">
        <v>0</v>
      </c>
      <c r="O46" s="24">
        <v>0</v>
      </c>
      <c r="P46" s="25">
        <v>0</v>
      </c>
      <c r="Q46" s="24">
        <v>0</v>
      </c>
      <c r="R46" s="25">
        <v>1</v>
      </c>
      <c r="S46" s="24">
        <v>0</v>
      </c>
    </row>
    <row r="47" spans="1:19" ht="15" hidden="1" customHeight="1" x14ac:dyDescent="0.2">
      <c r="A47" s="13" t="s">
        <v>2</v>
      </c>
      <c r="B47" s="12" t="s">
        <v>72</v>
      </c>
      <c r="C47" s="11" t="s">
        <v>71</v>
      </c>
      <c r="D47" s="25">
        <v>164.6</v>
      </c>
      <c r="E47" s="24">
        <v>23</v>
      </c>
      <c r="F47" s="25">
        <v>24.31</v>
      </c>
      <c r="G47" s="24">
        <v>13.04</v>
      </c>
      <c r="H47" s="25">
        <v>0.15</v>
      </c>
      <c r="I47" s="24">
        <v>0.15</v>
      </c>
      <c r="J47" s="25">
        <v>0</v>
      </c>
      <c r="K47" s="24">
        <v>0</v>
      </c>
      <c r="L47" s="25"/>
      <c r="M47" s="24"/>
      <c r="N47" s="25">
        <v>1.68</v>
      </c>
      <c r="O47" s="24">
        <v>1.68</v>
      </c>
      <c r="P47" s="25">
        <v>4.24</v>
      </c>
      <c r="Q47" s="24">
        <v>4.24</v>
      </c>
      <c r="R47" s="25">
        <v>0</v>
      </c>
      <c r="S47" s="24">
        <v>0</v>
      </c>
    </row>
    <row r="48" spans="1:19" ht="15" hidden="1" customHeight="1" x14ac:dyDescent="0.2">
      <c r="A48" s="13" t="s">
        <v>2</v>
      </c>
      <c r="B48" s="12" t="s">
        <v>70</v>
      </c>
      <c r="C48" s="11" t="s">
        <v>69</v>
      </c>
      <c r="D48" s="25">
        <v>262.98</v>
      </c>
      <c r="E48" s="24">
        <v>27.83</v>
      </c>
      <c r="F48" s="25">
        <v>33.75</v>
      </c>
      <c r="G48" s="24">
        <v>13.14</v>
      </c>
      <c r="H48" s="25">
        <v>0</v>
      </c>
      <c r="I48" s="24">
        <v>0</v>
      </c>
      <c r="J48" s="25">
        <v>1.48</v>
      </c>
      <c r="K48" s="24">
        <v>0</v>
      </c>
      <c r="L48" s="25"/>
      <c r="M48" s="24"/>
      <c r="N48" s="25">
        <v>10.28</v>
      </c>
      <c r="O48" s="24">
        <v>2.9</v>
      </c>
      <c r="P48" s="25">
        <v>0</v>
      </c>
      <c r="Q48" s="24">
        <v>0</v>
      </c>
      <c r="R48" s="25">
        <v>40.770000000000003</v>
      </c>
      <c r="S48" s="24">
        <v>0</v>
      </c>
    </row>
    <row r="49" spans="1:19" ht="15" customHeight="1" x14ac:dyDescent="0.2">
      <c r="A49" s="13" t="s">
        <v>2</v>
      </c>
      <c r="B49" s="12" t="s">
        <v>68</v>
      </c>
      <c r="C49" s="11" t="s">
        <v>129</v>
      </c>
      <c r="D49" s="25">
        <v>115.13999999999999</v>
      </c>
      <c r="E49" s="24">
        <v>14.58</v>
      </c>
      <c r="F49" s="25">
        <v>11.219999999999999</v>
      </c>
      <c r="G49" s="24">
        <v>1.3</v>
      </c>
      <c r="H49" s="25">
        <v>0.61</v>
      </c>
      <c r="I49" s="24">
        <v>0</v>
      </c>
      <c r="J49" s="25">
        <v>11.620000000000001</v>
      </c>
      <c r="K49" s="24">
        <v>5.64</v>
      </c>
      <c r="L49" s="25"/>
      <c r="M49" s="24"/>
      <c r="N49" s="25">
        <v>10.45</v>
      </c>
      <c r="O49" s="24">
        <v>10.45</v>
      </c>
      <c r="P49" s="25">
        <v>28.47</v>
      </c>
      <c r="Q49" s="24">
        <v>2.17</v>
      </c>
      <c r="R49" s="25">
        <v>0.2</v>
      </c>
      <c r="S49" s="24">
        <v>0</v>
      </c>
    </row>
    <row r="50" spans="1:19" ht="15" hidden="1" customHeight="1" x14ac:dyDescent="0.2">
      <c r="A50" s="13" t="s">
        <v>2</v>
      </c>
      <c r="B50" s="12" t="s">
        <v>66</v>
      </c>
      <c r="C50" s="11" t="s">
        <v>65</v>
      </c>
      <c r="D50" s="25">
        <v>42.269999999999996</v>
      </c>
      <c r="E50" s="24">
        <v>3.23</v>
      </c>
      <c r="F50" s="25">
        <v>17.64</v>
      </c>
      <c r="G50" s="24">
        <v>5.45</v>
      </c>
      <c r="H50" s="25">
        <v>6.15</v>
      </c>
      <c r="I50" s="24">
        <v>0</v>
      </c>
      <c r="J50" s="25">
        <v>5</v>
      </c>
      <c r="K50" s="24">
        <v>0</v>
      </c>
      <c r="L50" s="25"/>
      <c r="M50" s="24"/>
      <c r="N50" s="25">
        <v>0</v>
      </c>
      <c r="O50" s="24">
        <v>0</v>
      </c>
      <c r="P50" s="25">
        <v>0.72</v>
      </c>
      <c r="Q50" s="24">
        <v>0</v>
      </c>
      <c r="R50" s="25">
        <v>28.82</v>
      </c>
      <c r="S50" s="24">
        <v>0</v>
      </c>
    </row>
    <row r="51" spans="1:19" ht="15" hidden="1" customHeight="1" x14ac:dyDescent="0.2">
      <c r="A51" s="13" t="s">
        <v>2</v>
      </c>
      <c r="B51" s="12" t="s">
        <v>64</v>
      </c>
      <c r="C51" s="11" t="s">
        <v>63</v>
      </c>
      <c r="D51" s="25">
        <v>76.150000000000006</v>
      </c>
      <c r="E51" s="24">
        <v>13.02</v>
      </c>
      <c r="F51" s="25">
        <v>6.61</v>
      </c>
      <c r="G51" s="24">
        <v>3.98</v>
      </c>
      <c r="H51" s="25">
        <v>2.95</v>
      </c>
      <c r="I51" s="24">
        <v>2.95</v>
      </c>
      <c r="J51" s="25">
        <v>0.56999999999999995</v>
      </c>
      <c r="K51" s="24">
        <v>0</v>
      </c>
      <c r="L51" s="25"/>
      <c r="M51" s="24"/>
      <c r="N51" s="25">
        <v>0</v>
      </c>
      <c r="O51" s="24">
        <v>0</v>
      </c>
      <c r="P51" s="25">
        <v>9.1</v>
      </c>
      <c r="Q51" s="24">
        <v>0</v>
      </c>
      <c r="R51" s="25">
        <v>0.19</v>
      </c>
      <c r="S51" s="24">
        <v>0</v>
      </c>
    </row>
    <row r="52" spans="1:19" ht="15" hidden="1" customHeight="1" x14ac:dyDescent="0.2">
      <c r="A52" s="13" t="s">
        <v>2</v>
      </c>
      <c r="B52" s="12" t="s">
        <v>62</v>
      </c>
      <c r="C52" s="11" t="s">
        <v>61</v>
      </c>
      <c r="D52" s="25">
        <v>83.17</v>
      </c>
      <c r="E52" s="24">
        <v>19.02</v>
      </c>
      <c r="F52" s="25">
        <v>27.990000000000002</v>
      </c>
      <c r="G52" s="24">
        <v>13.61</v>
      </c>
      <c r="H52" s="25">
        <v>0</v>
      </c>
      <c r="I52" s="24">
        <v>0</v>
      </c>
      <c r="J52" s="25">
        <v>15.72</v>
      </c>
      <c r="K52" s="24">
        <v>0</v>
      </c>
      <c r="L52" s="25"/>
      <c r="M52" s="24"/>
      <c r="N52" s="25">
        <v>4.7299999999999995</v>
      </c>
      <c r="O52" s="24">
        <v>4.43</v>
      </c>
      <c r="P52" s="25">
        <v>0</v>
      </c>
      <c r="Q52" s="24">
        <v>0</v>
      </c>
      <c r="R52" s="25">
        <v>7.42</v>
      </c>
      <c r="S52" s="24">
        <v>0</v>
      </c>
    </row>
    <row r="53" spans="1:19" ht="15" hidden="1" customHeight="1" x14ac:dyDescent="0.2">
      <c r="A53" s="23" t="s">
        <v>2</v>
      </c>
      <c r="B53" s="22" t="s">
        <v>60</v>
      </c>
      <c r="C53" s="21" t="s">
        <v>59</v>
      </c>
      <c r="D53" s="20">
        <v>209.36</v>
      </c>
      <c r="E53" s="19">
        <v>25.04</v>
      </c>
      <c r="F53" s="20">
        <v>35.549999999999997</v>
      </c>
      <c r="G53" s="19">
        <v>17.829999999999998</v>
      </c>
      <c r="H53" s="20">
        <v>0.95</v>
      </c>
      <c r="I53" s="19">
        <v>0.95</v>
      </c>
      <c r="J53" s="20">
        <v>11.38</v>
      </c>
      <c r="K53" s="19">
        <v>7.95</v>
      </c>
      <c r="L53" s="20"/>
      <c r="M53" s="19"/>
      <c r="N53" s="20">
        <v>15.23</v>
      </c>
      <c r="O53" s="19">
        <v>15.23</v>
      </c>
      <c r="P53" s="20">
        <v>0</v>
      </c>
      <c r="Q53" s="19">
        <v>0</v>
      </c>
      <c r="R53" s="20">
        <v>20.619999999999997</v>
      </c>
      <c r="S53" s="19">
        <v>0</v>
      </c>
    </row>
    <row r="54" spans="1:19" ht="15" hidden="1" customHeight="1" x14ac:dyDescent="0.2">
      <c r="A54" s="13" t="s">
        <v>2</v>
      </c>
      <c r="B54" s="12" t="s">
        <v>58</v>
      </c>
      <c r="C54" s="11" t="s">
        <v>57</v>
      </c>
      <c r="D54" s="25">
        <v>1.89</v>
      </c>
      <c r="E54" s="24">
        <v>0.45</v>
      </c>
      <c r="F54" s="25">
        <v>2.9</v>
      </c>
      <c r="G54" s="24">
        <v>0</v>
      </c>
      <c r="H54" s="25">
        <v>0.88</v>
      </c>
      <c r="I54" s="24">
        <v>0</v>
      </c>
      <c r="J54" s="25">
        <v>1.9</v>
      </c>
      <c r="K54" s="24">
        <v>1.9</v>
      </c>
      <c r="L54" s="25"/>
      <c r="M54" s="24"/>
      <c r="N54" s="25">
        <v>0</v>
      </c>
      <c r="O54" s="24">
        <v>0</v>
      </c>
      <c r="P54" s="25">
        <v>0</v>
      </c>
      <c r="Q54" s="24">
        <v>0</v>
      </c>
      <c r="R54" s="25">
        <v>17.03</v>
      </c>
      <c r="S54" s="24">
        <v>14.72</v>
      </c>
    </row>
    <row r="55" spans="1:19" ht="15" hidden="1" customHeight="1" x14ac:dyDescent="0.2">
      <c r="A55" s="13" t="s">
        <v>2</v>
      </c>
      <c r="B55" s="12" t="s">
        <v>56</v>
      </c>
      <c r="C55" s="11" t="s">
        <v>55</v>
      </c>
      <c r="D55" s="25">
        <v>24.810000000000002</v>
      </c>
      <c r="E55" s="24">
        <v>2.0299999999999998</v>
      </c>
      <c r="F55" s="25">
        <v>11.47</v>
      </c>
      <c r="G55" s="24">
        <v>8.0500000000000007</v>
      </c>
      <c r="H55" s="25">
        <v>0</v>
      </c>
      <c r="I55" s="24">
        <v>0</v>
      </c>
      <c r="J55" s="25">
        <v>0</v>
      </c>
      <c r="K55" s="24">
        <v>0</v>
      </c>
      <c r="L55" s="25"/>
      <c r="M55" s="24"/>
      <c r="N55" s="25">
        <v>0.16</v>
      </c>
      <c r="O55" s="24">
        <v>0</v>
      </c>
      <c r="P55" s="25">
        <v>0</v>
      </c>
      <c r="Q55" s="24">
        <v>0</v>
      </c>
      <c r="R55" s="25">
        <v>1</v>
      </c>
      <c r="S55" s="24">
        <v>0</v>
      </c>
    </row>
    <row r="56" spans="1:19" ht="15" hidden="1" customHeight="1" x14ac:dyDescent="0.2">
      <c r="A56" s="13" t="s">
        <v>2</v>
      </c>
      <c r="B56" s="12" t="s">
        <v>54</v>
      </c>
      <c r="C56" s="11" t="s">
        <v>53</v>
      </c>
      <c r="D56" s="25">
        <v>112.58999999999999</v>
      </c>
      <c r="E56" s="24">
        <v>2.27</v>
      </c>
      <c r="F56" s="25">
        <v>22.07</v>
      </c>
      <c r="G56" s="24">
        <v>1.57</v>
      </c>
      <c r="H56" s="25">
        <v>6.52</v>
      </c>
      <c r="I56" s="24">
        <v>0</v>
      </c>
      <c r="J56" s="25">
        <v>6.31</v>
      </c>
      <c r="K56" s="24">
        <v>0</v>
      </c>
      <c r="L56" s="25"/>
      <c r="M56" s="24"/>
      <c r="N56" s="25">
        <v>0.26</v>
      </c>
      <c r="O56" s="24">
        <v>0</v>
      </c>
      <c r="P56" s="25">
        <v>1.3399999999999999</v>
      </c>
      <c r="Q56" s="24">
        <v>1.3399999999999999</v>
      </c>
      <c r="R56" s="25">
        <v>33.25</v>
      </c>
      <c r="S56" s="24">
        <v>16.55</v>
      </c>
    </row>
    <row r="57" spans="1:19" ht="15" hidden="1" customHeight="1" x14ac:dyDescent="0.2">
      <c r="A57" s="13" t="s">
        <v>2</v>
      </c>
      <c r="B57" s="12" t="s">
        <v>52</v>
      </c>
      <c r="C57" s="11" t="s">
        <v>51</v>
      </c>
      <c r="D57" s="25">
        <v>160.22999999999999</v>
      </c>
      <c r="E57" s="24">
        <v>11.4</v>
      </c>
      <c r="F57" s="25">
        <v>6.19</v>
      </c>
      <c r="G57" s="24">
        <v>6.19</v>
      </c>
      <c r="H57" s="25">
        <v>0</v>
      </c>
      <c r="I57" s="24">
        <v>0</v>
      </c>
      <c r="J57" s="25">
        <v>1.05</v>
      </c>
      <c r="K57" s="24">
        <v>0</v>
      </c>
      <c r="L57" s="25"/>
      <c r="M57" s="24"/>
      <c r="N57" s="25">
        <v>0</v>
      </c>
      <c r="O57" s="24">
        <v>0</v>
      </c>
      <c r="P57" s="25">
        <v>0</v>
      </c>
      <c r="Q57" s="24">
        <v>0</v>
      </c>
      <c r="R57" s="25">
        <v>48.04</v>
      </c>
      <c r="S57" s="24">
        <v>29.96</v>
      </c>
    </row>
    <row r="58" spans="1:19" ht="15" hidden="1" customHeight="1" x14ac:dyDescent="0.2">
      <c r="A58" s="13" t="s">
        <v>2</v>
      </c>
      <c r="B58" s="12" t="s">
        <v>50</v>
      </c>
      <c r="C58" s="11" t="s">
        <v>49</v>
      </c>
      <c r="D58" s="25">
        <v>295.20000000000005</v>
      </c>
      <c r="E58" s="24">
        <v>10.63</v>
      </c>
      <c r="F58" s="25">
        <v>37.900000000000006</v>
      </c>
      <c r="G58" s="24">
        <v>17.39</v>
      </c>
      <c r="H58" s="25">
        <v>0</v>
      </c>
      <c r="I58" s="24">
        <v>0</v>
      </c>
      <c r="J58" s="25">
        <v>8</v>
      </c>
      <c r="K58" s="24">
        <v>0</v>
      </c>
      <c r="L58" s="25"/>
      <c r="M58" s="24"/>
      <c r="N58" s="25">
        <v>0.33</v>
      </c>
      <c r="O58" s="24">
        <v>0.33</v>
      </c>
      <c r="P58" s="25">
        <v>0</v>
      </c>
      <c r="Q58" s="24">
        <v>0</v>
      </c>
      <c r="R58" s="25">
        <v>18.13</v>
      </c>
      <c r="S58" s="24">
        <v>0</v>
      </c>
    </row>
    <row r="59" spans="1:19" ht="15" hidden="1" customHeight="1" x14ac:dyDescent="0.2">
      <c r="A59" s="13" t="s">
        <v>2</v>
      </c>
      <c r="B59" s="12" t="s">
        <v>48</v>
      </c>
      <c r="C59" s="11" t="s">
        <v>47</v>
      </c>
      <c r="D59" s="25">
        <v>41.51</v>
      </c>
      <c r="E59" s="24">
        <v>6.29</v>
      </c>
      <c r="F59" s="25">
        <v>27.92</v>
      </c>
      <c r="G59" s="24">
        <v>15.23</v>
      </c>
      <c r="H59" s="25">
        <v>0</v>
      </c>
      <c r="I59" s="24">
        <v>0</v>
      </c>
      <c r="J59" s="25">
        <v>12.41</v>
      </c>
      <c r="K59" s="24">
        <v>12.41</v>
      </c>
      <c r="L59" s="25"/>
      <c r="M59" s="24"/>
      <c r="N59" s="25">
        <v>0</v>
      </c>
      <c r="O59" s="24">
        <v>0</v>
      </c>
      <c r="P59" s="25">
        <v>0.4</v>
      </c>
      <c r="Q59" s="24">
        <v>0</v>
      </c>
      <c r="R59" s="25">
        <v>25.119999999999997</v>
      </c>
      <c r="S59" s="24">
        <v>15.26</v>
      </c>
    </row>
    <row r="60" spans="1:19" ht="15" hidden="1" customHeight="1" x14ac:dyDescent="0.2">
      <c r="A60" s="23" t="s">
        <v>2</v>
      </c>
      <c r="B60" s="22" t="s">
        <v>46</v>
      </c>
      <c r="C60" s="21" t="s">
        <v>45</v>
      </c>
      <c r="D60" s="20">
        <v>73.77</v>
      </c>
      <c r="E60" s="19">
        <v>3.91</v>
      </c>
      <c r="F60" s="20">
        <v>15.39</v>
      </c>
      <c r="G60" s="19">
        <v>6.39</v>
      </c>
      <c r="H60" s="20">
        <v>1.94</v>
      </c>
      <c r="I60" s="19">
        <v>0</v>
      </c>
      <c r="J60" s="20">
        <v>4.18</v>
      </c>
      <c r="K60" s="19">
        <v>1.1499999999999999</v>
      </c>
      <c r="L60" s="20"/>
      <c r="M60" s="19"/>
      <c r="N60" s="20">
        <v>0</v>
      </c>
      <c r="O60" s="19">
        <v>0</v>
      </c>
      <c r="P60" s="20">
        <v>0</v>
      </c>
      <c r="Q60" s="19">
        <v>0</v>
      </c>
      <c r="R60" s="20">
        <v>0.59</v>
      </c>
      <c r="S60" s="19">
        <v>0</v>
      </c>
    </row>
    <row r="61" spans="1:19" ht="15" hidden="1" customHeight="1" x14ac:dyDescent="0.2">
      <c r="A61" s="13" t="s">
        <v>2</v>
      </c>
      <c r="B61" s="12" t="s">
        <v>44</v>
      </c>
      <c r="C61" s="11" t="s">
        <v>43</v>
      </c>
      <c r="D61" s="25">
        <v>106.22</v>
      </c>
      <c r="E61" s="24">
        <v>8.0399999999999991</v>
      </c>
      <c r="F61" s="25">
        <v>7.16</v>
      </c>
      <c r="G61" s="24">
        <v>0</v>
      </c>
      <c r="H61" s="25">
        <v>0</v>
      </c>
      <c r="I61" s="24">
        <v>0</v>
      </c>
      <c r="J61" s="25">
        <v>4.79</v>
      </c>
      <c r="K61" s="24">
        <v>2.06</v>
      </c>
      <c r="L61" s="25"/>
      <c r="M61" s="24"/>
      <c r="N61" s="25">
        <v>0</v>
      </c>
      <c r="O61" s="24">
        <v>0</v>
      </c>
      <c r="P61" s="25">
        <v>0</v>
      </c>
      <c r="Q61" s="24">
        <v>0</v>
      </c>
      <c r="R61" s="25">
        <v>0</v>
      </c>
      <c r="S61" s="24">
        <v>0</v>
      </c>
    </row>
    <row r="62" spans="1:19" ht="15" hidden="1" customHeight="1" x14ac:dyDescent="0.2">
      <c r="A62" s="13" t="s">
        <v>2</v>
      </c>
      <c r="B62" s="12" t="s">
        <v>42</v>
      </c>
      <c r="C62" s="11" t="s">
        <v>41</v>
      </c>
      <c r="D62" s="25">
        <v>4.3</v>
      </c>
      <c r="E62" s="24">
        <v>1.79</v>
      </c>
      <c r="F62" s="25">
        <v>11.940000000000001</v>
      </c>
      <c r="G62" s="24">
        <v>9.49</v>
      </c>
      <c r="H62" s="25">
        <v>1.24</v>
      </c>
      <c r="I62" s="24">
        <v>0</v>
      </c>
      <c r="J62" s="25">
        <v>0</v>
      </c>
      <c r="K62" s="24">
        <v>0</v>
      </c>
      <c r="L62" s="25"/>
      <c r="M62" s="24"/>
      <c r="N62" s="25">
        <v>0</v>
      </c>
      <c r="O62" s="24">
        <v>0</v>
      </c>
      <c r="P62" s="25">
        <v>0</v>
      </c>
      <c r="Q62" s="24">
        <v>0</v>
      </c>
      <c r="R62" s="25">
        <v>31</v>
      </c>
      <c r="S62" s="24">
        <v>4.3899999999999997</v>
      </c>
    </row>
    <row r="63" spans="1:19" ht="15" hidden="1" customHeight="1" x14ac:dyDescent="0.2">
      <c r="A63" s="13" t="s">
        <v>2</v>
      </c>
      <c r="B63" s="12" t="s">
        <v>40</v>
      </c>
      <c r="C63" s="11" t="s">
        <v>39</v>
      </c>
      <c r="D63" s="25">
        <f>24.27+15</f>
        <v>39.269999999999996</v>
      </c>
      <c r="E63" s="24">
        <f>13.83+2.48</f>
        <v>16.309999999999999</v>
      </c>
      <c r="F63" s="25">
        <f>21.85+1.95</f>
        <v>23.8</v>
      </c>
      <c r="G63" s="24">
        <v>18.91</v>
      </c>
      <c r="H63" s="25">
        <v>0</v>
      </c>
      <c r="I63" s="24">
        <v>0</v>
      </c>
      <c r="J63" s="25">
        <v>5.77</v>
      </c>
      <c r="K63" s="24">
        <v>4.58</v>
      </c>
      <c r="L63" s="25"/>
      <c r="M63" s="24"/>
      <c r="N63" s="25">
        <f>3.58+4.01</f>
        <v>7.59</v>
      </c>
      <c r="O63" s="24">
        <v>3.58</v>
      </c>
      <c r="P63" s="25">
        <v>0</v>
      </c>
      <c r="Q63" s="24">
        <v>0</v>
      </c>
      <c r="R63" s="25">
        <v>116.08</v>
      </c>
      <c r="S63" s="24">
        <v>100.55</v>
      </c>
    </row>
    <row r="64" spans="1:19" ht="15" hidden="1" customHeight="1" x14ac:dyDescent="0.2">
      <c r="A64" s="13" t="s">
        <v>2</v>
      </c>
      <c r="B64" s="12" t="s">
        <v>38</v>
      </c>
      <c r="C64" s="11" t="s">
        <v>37</v>
      </c>
      <c r="D64" s="25">
        <v>14.22</v>
      </c>
      <c r="E64" s="24">
        <v>10.24</v>
      </c>
      <c r="F64" s="25">
        <v>9.77</v>
      </c>
      <c r="G64" s="24">
        <v>1.33</v>
      </c>
      <c r="H64" s="25">
        <v>0</v>
      </c>
      <c r="I64" s="24">
        <v>0</v>
      </c>
      <c r="J64" s="25">
        <v>0</v>
      </c>
      <c r="K64" s="24">
        <v>0</v>
      </c>
      <c r="L64" s="25"/>
      <c r="M64" s="24"/>
      <c r="N64" s="25">
        <v>0</v>
      </c>
      <c r="O64" s="24">
        <v>0</v>
      </c>
      <c r="P64" s="25">
        <v>0</v>
      </c>
      <c r="Q64" s="24">
        <v>0</v>
      </c>
      <c r="R64" s="25">
        <v>17.04</v>
      </c>
      <c r="S64" s="24">
        <v>0</v>
      </c>
    </row>
    <row r="65" spans="1:19" ht="15" hidden="1" customHeight="1" x14ac:dyDescent="0.2">
      <c r="A65" s="13" t="s">
        <v>2</v>
      </c>
      <c r="B65" s="12" t="s">
        <v>36</v>
      </c>
      <c r="C65" s="11" t="s">
        <v>35</v>
      </c>
      <c r="D65" s="25">
        <v>26.900000000000002</v>
      </c>
      <c r="E65" s="24">
        <v>20.78</v>
      </c>
      <c r="F65" s="25">
        <v>73.22</v>
      </c>
      <c r="G65" s="24">
        <v>68.540000000000006</v>
      </c>
      <c r="H65" s="25">
        <v>2.66</v>
      </c>
      <c r="I65" s="24">
        <v>0</v>
      </c>
      <c r="J65" s="25">
        <v>1.67</v>
      </c>
      <c r="K65" s="24">
        <v>0</v>
      </c>
      <c r="L65" s="25"/>
      <c r="M65" s="24"/>
      <c r="N65" s="25">
        <v>5.71</v>
      </c>
      <c r="O65" s="24">
        <v>0</v>
      </c>
      <c r="P65" s="25">
        <v>0</v>
      </c>
      <c r="Q65" s="24">
        <v>0</v>
      </c>
      <c r="R65" s="25">
        <v>173.25</v>
      </c>
      <c r="S65" s="24">
        <v>69.38</v>
      </c>
    </row>
    <row r="66" spans="1:19" ht="15" hidden="1" customHeight="1" x14ac:dyDescent="0.2">
      <c r="A66" s="13" t="s">
        <v>2</v>
      </c>
      <c r="B66" s="12" t="s">
        <v>34</v>
      </c>
      <c r="C66" s="11" t="s">
        <v>33</v>
      </c>
      <c r="D66" s="25">
        <v>88.34</v>
      </c>
      <c r="E66" s="24">
        <v>5.41</v>
      </c>
      <c r="F66" s="25">
        <v>38.15</v>
      </c>
      <c r="G66" s="24">
        <v>27.97</v>
      </c>
      <c r="H66" s="25">
        <v>0</v>
      </c>
      <c r="I66" s="24">
        <v>0</v>
      </c>
      <c r="J66" s="25">
        <v>1.68</v>
      </c>
      <c r="K66" s="24">
        <v>1.68</v>
      </c>
      <c r="L66" s="25"/>
      <c r="M66" s="24"/>
      <c r="N66" s="25">
        <v>4.53</v>
      </c>
      <c r="O66" s="24">
        <v>0</v>
      </c>
      <c r="P66" s="25">
        <v>0</v>
      </c>
      <c r="Q66" s="24">
        <v>0</v>
      </c>
      <c r="R66" s="25">
        <v>38.17</v>
      </c>
      <c r="S66" s="24">
        <v>38.17</v>
      </c>
    </row>
    <row r="67" spans="1:19" ht="15" hidden="1" customHeight="1" x14ac:dyDescent="0.2">
      <c r="A67" s="13" t="s">
        <v>2</v>
      </c>
      <c r="B67" s="12" t="s">
        <v>32</v>
      </c>
      <c r="C67" s="11" t="s">
        <v>31</v>
      </c>
      <c r="D67" s="25">
        <v>45.050000000000004</v>
      </c>
      <c r="E67" s="24">
        <v>3.08</v>
      </c>
      <c r="F67" s="25">
        <v>23.17</v>
      </c>
      <c r="G67" s="24">
        <v>0</v>
      </c>
      <c r="H67" s="25">
        <v>0.3</v>
      </c>
      <c r="I67" s="24">
        <v>0</v>
      </c>
      <c r="J67" s="25">
        <v>1.45</v>
      </c>
      <c r="K67" s="24">
        <v>0</v>
      </c>
      <c r="L67" s="25"/>
      <c r="M67" s="24"/>
      <c r="N67" s="25">
        <v>0</v>
      </c>
      <c r="O67" s="24">
        <v>0</v>
      </c>
      <c r="P67" s="25">
        <v>0</v>
      </c>
      <c r="Q67" s="24">
        <v>0</v>
      </c>
      <c r="R67" s="25">
        <v>0.08</v>
      </c>
      <c r="S67" s="24">
        <v>0</v>
      </c>
    </row>
    <row r="68" spans="1:19" ht="15" hidden="1" customHeight="1" x14ac:dyDescent="0.2">
      <c r="A68" s="13" t="s">
        <v>2</v>
      </c>
      <c r="B68" s="12" t="s">
        <v>30</v>
      </c>
      <c r="C68" s="11" t="s">
        <v>29</v>
      </c>
      <c r="D68" s="25">
        <v>22.439999999999998</v>
      </c>
      <c r="E68" s="24">
        <v>8.7799999999999994</v>
      </c>
      <c r="F68" s="25">
        <v>12.04</v>
      </c>
      <c r="G68" s="24">
        <v>9.66</v>
      </c>
      <c r="H68" s="25">
        <v>1.96</v>
      </c>
      <c r="I68" s="24">
        <v>0.73</v>
      </c>
      <c r="J68" s="25">
        <v>0</v>
      </c>
      <c r="K68" s="24">
        <v>0</v>
      </c>
      <c r="L68" s="25"/>
      <c r="M68" s="24"/>
      <c r="N68" s="25">
        <v>0</v>
      </c>
      <c r="O68" s="24">
        <v>0</v>
      </c>
      <c r="P68" s="25">
        <v>0</v>
      </c>
      <c r="Q68" s="24">
        <v>0</v>
      </c>
      <c r="R68" s="25">
        <v>0</v>
      </c>
      <c r="S68" s="24">
        <v>0</v>
      </c>
    </row>
    <row r="69" spans="1:19" ht="15" hidden="1" customHeight="1" x14ac:dyDescent="0.2">
      <c r="A69" s="23" t="s">
        <v>2</v>
      </c>
      <c r="B69" s="22" t="s">
        <v>28</v>
      </c>
      <c r="C69" s="21" t="s">
        <v>27</v>
      </c>
      <c r="D69" s="20">
        <v>49.59</v>
      </c>
      <c r="E69" s="19">
        <v>25.13</v>
      </c>
      <c r="F69" s="20">
        <v>21.98</v>
      </c>
      <c r="G69" s="19">
        <v>11.05</v>
      </c>
      <c r="H69" s="20">
        <v>0</v>
      </c>
      <c r="I69" s="19">
        <v>0</v>
      </c>
      <c r="J69" s="20">
        <v>0</v>
      </c>
      <c r="K69" s="19">
        <v>0</v>
      </c>
      <c r="L69" s="20"/>
      <c r="M69" s="19"/>
      <c r="N69" s="20">
        <v>0</v>
      </c>
      <c r="O69" s="19">
        <v>0</v>
      </c>
      <c r="P69" s="20">
        <v>0</v>
      </c>
      <c r="Q69" s="19">
        <v>0</v>
      </c>
      <c r="R69" s="20">
        <v>0</v>
      </c>
      <c r="S69" s="19">
        <v>0</v>
      </c>
    </row>
    <row r="70" spans="1:19" ht="15" hidden="1" customHeight="1" x14ac:dyDescent="0.2">
      <c r="A70" s="13" t="s">
        <v>2</v>
      </c>
      <c r="B70" s="12" t="s">
        <v>26</v>
      </c>
      <c r="C70" s="11" t="s">
        <v>25</v>
      </c>
      <c r="D70" s="25">
        <v>104.57</v>
      </c>
      <c r="E70" s="24">
        <v>7.68</v>
      </c>
      <c r="F70" s="25">
        <v>58.71</v>
      </c>
      <c r="G70" s="24">
        <v>44.47</v>
      </c>
      <c r="H70" s="25">
        <v>0</v>
      </c>
      <c r="I70" s="24">
        <v>0</v>
      </c>
      <c r="J70" s="25">
        <v>0.33</v>
      </c>
      <c r="K70" s="24">
        <v>0.33</v>
      </c>
      <c r="L70" s="25"/>
      <c r="M70" s="24"/>
      <c r="N70" s="25">
        <v>8.6399999999999988</v>
      </c>
      <c r="O70" s="24">
        <v>8.52</v>
      </c>
      <c r="P70" s="25">
        <v>1.7200000000000002</v>
      </c>
      <c r="Q70" s="24">
        <v>1.33</v>
      </c>
      <c r="R70" s="25">
        <v>3.66</v>
      </c>
      <c r="S70" s="24">
        <v>0</v>
      </c>
    </row>
    <row r="71" spans="1:19" ht="15" hidden="1" customHeight="1" x14ac:dyDescent="0.2">
      <c r="A71" s="13" t="s">
        <v>2</v>
      </c>
      <c r="B71" s="12" t="s">
        <v>24</v>
      </c>
      <c r="C71" s="11" t="s">
        <v>23</v>
      </c>
      <c r="D71" s="25">
        <v>193.62</v>
      </c>
      <c r="E71" s="24">
        <v>20.56</v>
      </c>
      <c r="F71" s="25">
        <v>176.63</v>
      </c>
      <c r="G71" s="24">
        <v>104.16</v>
      </c>
      <c r="H71" s="25">
        <v>4.84</v>
      </c>
      <c r="I71" s="24">
        <v>4.84</v>
      </c>
      <c r="J71" s="25">
        <v>0</v>
      </c>
      <c r="K71" s="24">
        <v>0</v>
      </c>
      <c r="L71" s="25"/>
      <c r="M71" s="24"/>
      <c r="N71" s="25">
        <v>0</v>
      </c>
      <c r="O71" s="24">
        <v>0</v>
      </c>
      <c r="P71" s="25">
        <v>0.57999999999999996</v>
      </c>
      <c r="Q71" s="24">
        <v>0.57999999999999996</v>
      </c>
      <c r="R71" s="25">
        <v>18.86</v>
      </c>
      <c r="S71" s="24">
        <v>3.39</v>
      </c>
    </row>
    <row r="72" spans="1:19" ht="15" hidden="1" customHeight="1" x14ac:dyDescent="0.2">
      <c r="A72" s="13" t="s">
        <v>2</v>
      </c>
      <c r="B72" s="12" t="s">
        <v>22</v>
      </c>
      <c r="C72" s="11" t="s">
        <v>21</v>
      </c>
      <c r="D72" s="25">
        <v>128.97000000000003</v>
      </c>
      <c r="E72" s="24">
        <v>49.02</v>
      </c>
      <c r="F72" s="25">
        <v>63.72</v>
      </c>
      <c r="G72" s="24">
        <v>58</v>
      </c>
      <c r="H72" s="25">
        <v>0</v>
      </c>
      <c r="I72" s="24">
        <v>0</v>
      </c>
      <c r="J72" s="25">
        <v>4.8</v>
      </c>
      <c r="K72" s="24">
        <v>1.41</v>
      </c>
      <c r="L72" s="25"/>
      <c r="M72" s="24"/>
      <c r="N72" s="25">
        <v>0</v>
      </c>
      <c r="O72" s="24">
        <v>0</v>
      </c>
      <c r="P72" s="25">
        <v>0</v>
      </c>
      <c r="Q72" s="24">
        <v>0</v>
      </c>
      <c r="R72" s="25">
        <v>0.7</v>
      </c>
      <c r="S72" s="24">
        <v>0.25</v>
      </c>
    </row>
    <row r="73" spans="1:19" ht="15" hidden="1" customHeight="1" x14ac:dyDescent="0.2">
      <c r="A73" s="13" t="s">
        <v>2</v>
      </c>
      <c r="B73" s="12" t="s">
        <v>20</v>
      </c>
      <c r="C73" s="11" t="s">
        <v>19</v>
      </c>
      <c r="D73" s="25">
        <v>192.05</v>
      </c>
      <c r="E73" s="24">
        <v>13.76</v>
      </c>
      <c r="F73" s="25">
        <v>38.370000000000005</v>
      </c>
      <c r="G73" s="24">
        <v>13.84</v>
      </c>
      <c r="H73" s="25">
        <v>7.51</v>
      </c>
      <c r="I73" s="24">
        <v>0</v>
      </c>
      <c r="J73" s="25">
        <v>8.68</v>
      </c>
      <c r="K73" s="24">
        <v>3.15</v>
      </c>
      <c r="L73" s="25"/>
      <c r="M73" s="24"/>
      <c r="N73" s="25">
        <v>6.43</v>
      </c>
      <c r="O73" s="24">
        <v>0</v>
      </c>
      <c r="P73" s="25">
        <v>54.699999999999996</v>
      </c>
      <c r="Q73" s="24">
        <v>53.19</v>
      </c>
      <c r="R73" s="25">
        <v>0</v>
      </c>
      <c r="S73" s="24">
        <v>0</v>
      </c>
    </row>
    <row r="74" spans="1:19" ht="15" hidden="1" customHeight="1" x14ac:dyDescent="0.2">
      <c r="A74" s="13" t="s">
        <v>2</v>
      </c>
      <c r="B74" s="12" t="s">
        <v>18</v>
      </c>
      <c r="C74" s="11" t="s">
        <v>17</v>
      </c>
      <c r="D74" s="25">
        <v>82.03</v>
      </c>
      <c r="E74" s="24">
        <v>8.59</v>
      </c>
      <c r="F74" s="25">
        <v>37.57</v>
      </c>
      <c r="G74" s="24">
        <v>27.93</v>
      </c>
      <c r="H74" s="25">
        <v>2.09</v>
      </c>
      <c r="I74" s="24">
        <v>0</v>
      </c>
      <c r="J74" s="25">
        <v>0.23</v>
      </c>
      <c r="K74" s="24">
        <v>0</v>
      </c>
      <c r="L74" s="25"/>
      <c r="M74" s="24"/>
      <c r="N74" s="25">
        <v>5.6300000000000008</v>
      </c>
      <c r="O74" s="24">
        <v>0.59</v>
      </c>
      <c r="P74" s="25">
        <v>13.82</v>
      </c>
      <c r="Q74" s="24">
        <v>9.77</v>
      </c>
      <c r="R74" s="25">
        <v>33.75</v>
      </c>
      <c r="S74" s="24">
        <v>13.43</v>
      </c>
    </row>
    <row r="75" spans="1:19" ht="15" hidden="1" customHeight="1" x14ac:dyDescent="0.2">
      <c r="A75" s="13" t="s">
        <v>2</v>
      </c>
      <c r="B75" s="12" t="s">
        <v>16</v>
      </c>
      <c r="C75" s="11" t="s">
        <v>130</v>
      </c>
      <c r="D75" s="25">
        <v>145.99</v>
      </c>
      <c r="E75" s="24">
        <v>7.8</v>
      </c>
      <c r="F75" s="25">
        <v>110.44999999999999</v>
      </c>
      <c r="G75" s="24">
        <v>76.709999999999994</v>
      </c>
      <c r="H75" s="25">
        <v>3</v>
      </c>
      <c r="I75" s="24">
        <v>3</v>
      </c>
      <c r="J75" s="25">
        <v>2.93</v>
      </c>
      <c r="K75" s="24">
        <v>2.93</v>
      </c>
      <c r="L75" s="25"/>
      <c r="M75" s="24"/>
      <c r="N75" s="25">
        <v>6.34</v>
      </c>
      <c r="O75" s="24">
        <v>5.36</v>
      </c>
      <c r="P75" s="25">
        <v>1.49</v>
      </c>
      <c r="Q75" s="24">
        <v>1.49</v>
      </c>
      <c r="R75" s="25">
        <v>8.91</v>
      </c>
      <c r="S75" s="24">
        <v>0</v>
      </c>
    </row>
    <row r="76" spans="1:19" ht="15" hidden="1" customHeight="1" x14ac:dyDescent="0.2">
      <c r="A76" s="13" t="s">
        <v>2</v>
      </c>
      <c r="B76" s="12" t="s">
        <v>14</v>
      </c>
      <c r="C76" s="11" t="s">
        <v>13</v>
      </c>
      <c r="D76" s="25">
        <v>50.72</v>
      </c>
      <c r="E76" s="24">
        <v>7.97</v>
      </c>
      <c r="F76" s="25">
        <v>13.81</v>
      </c>
      <c r="G76" s="24">
        <v>9.91</v>
      </c>
      <c r="H76" s="25">
        <v>0</v>
      </c>
      <c r="I76" s="24">
        <v>0</v>
      </c>
      <c r="J76" s="25">
        <v>3.3</v>
      </c>
      <c r="K76" s="24">
        <v>0.98</v>
      </c>
      <c r="L76" s="25"/>
      <c r="M76" s="24"/>
      <c r="N76" s="25">
        <v>0</v>
      </c>
      <c r="O76" s="24">
        <v>0</v>
      </c>
      <c r="P76" s="25">
        <v>0</v>
      </c>
      <c r="Q76" s="24">
        <v>0</v>
      </c>
      <c r="R76" s="25">
        <v>0</v>
      </c>
      <c r="S76" s="24">
        <v>0</v>
      </c>
    </row>
    <row r="77" spans="1:19" ht="15" hidden="1" customHeight="1" x14ac:dyDescent="0.2">
      <c r="A77" s="23" t="s">
        <v>2</v>
      </c>
      <c r="B77" s="22" t="s">
        <v>12</v>
      </c>
      <c r="C77" s="21" t="s">
        <v>11</v>
      </c>
      <c r="D77" s="20">
        <v>429.33</v>
      </c>
      <c r="E77" s="19">
        <v>23.88</v>
      </c>
      <c r="F77" s="20">
        <v>89.789999999999992</v>
      </c>
      <c r="G77" s="19">
        <v>49.57</v>
      </c>
      <c r="H77" s="20">
        <v>23.25</v>
      </c>
      <c r="I77" s="19">
        <v>1.0900000000000001</v>
      </c>
      <c r="J77" s="20">
        <v>9.86</v>
      </c>
      <c r="K77" s="19">
        <v>0.73</v>
      </c>
      <c r="L77" s="20"/>
      <c r="M77" s="19"/>
      <c r="N77" s="20">
        <v>8.99</v>
      </c>
      <c r="O77" s="19">
        <v>8.99</v>
      </c>
      <c r="P77" s="20">
        <v>23.76</v>
      </c>
      <c r="Q77" s="19">
        <v>23.76</v>
      </c>
      <c r="R77" s="20">
        <v>15.799999999999999</v>
      </c>
      <c r="S77" s="19">
        <v>0</v>
      </c>
    </row>
    <row r="78" spans="1:19" ht="15" hidden="1" customHeight="1" x14ac:dyDescent="0.2">
      <c r="A78" s="18">
        <v>2010</v>
      </c>
      <c r="B78" s="17">
        <v>9999</v>
      </c>
      <c r="C78" s="16" t="s">
        <v>10</v>
      </c>
      <c r="D78" s="34">
        <f t="shared" ref="D78:S78" si="5">SUM(D43:D77)</f>
        <v>3816.1300000000006</v>
      </c>
      <c r="E78" s="33">
        <f t="shared" si="5"/>
        <v>469.4799999999999</v>
      </c>
      <c r="F78" s="34">
        <f t="shared" si="5"/>
        <v>1183.8600000000001</v>
      </c>
      <c r="G78" s="33">
        <f t="shared" si="5"/>
        <v>717.11</v>
      </c>
      <c r="H78" s="34">
        <f t="shared" si="5"/>
        <v>81.839999999999989</v>
      </c>
      <c r="I78" s="33">
        <f t="shared" si="5"/>
        <v>24.11</v>
      </c>
      <c r="J78" s="34">
        <f t="shared" si="5"/>
        <v>148.58000000000004</v>
      </c>
      <c r="K78" s="33">
        <f t="shared" si="5"/>
        <v>60.509999999999984</v>
      </c>
      <c r="L78" s="34"/>
      <c r="M78" s="33"/>
      <c r="N78" s="34">
        <f t="shared" si="5"/>
        <v>102.97999999999998</v>
      </c>
      <c r="O78" s="33">
        <f t="shared" si="5"/>
        <v>64.969999999999985</v>
      </c>
      <c r="P78" s="34">
        <f t="shared" si="5"/>
        <v>140.82</v>
      </c>
      <c r="Q78" s="33">
        <f t="shared" si="5"/>
        <v>98.35</v>
      </c>
      <c r="R78" s="34">
        <f t="shared" si="5"/>
        <v>734.12999999999988</v>
      </c>
      <c r="S78" s="33">
        <f t="shared" si="5"/>
        <v>309.14</v>
      </c>
    </row>
    <row r="79" spans="1:19" ht="15" hidden="1" customHeight="1" x14ac:dyDescent="0.2">
      <c r="A79" s="13">
        <v>2010</v>
      </c>
      <c r="B79" s="12">
        <v>1999</v>
      </c>
      <c r="C79" s="11" t="s">
        <v>9</v>
      </c>
      <c r="D79" s="25">
        <f t="shared" ref="D79:S79" si="6">SUM(D43:D53)</f>
        <v>1382.52</v>
      </c>
      <c r="E79" s="24">
        <f t="shared" si="6"/>
        <v>193.68</v>
      </c>
      <c r="F79" s="25">
        <f t="shared" si="6"/>
        <v>249.74000000000007</v>
      </c>
      <c r="G79" s="24">
        <f t="shared" si="6"/>
        <v>130.75</v>
      </c>
      <c r="H79" s="25">
        <f t="shared" si="6"/>
        <v>25.65</v>
      </c>
      <c r="I79" s="24">
        <f t="shared" si="6"/>
        <v>14.45</v>
      </c>
      <c r="J79" s="25">
        <f t="shared" si="6"/>
        <v>69.240000000000009</v>
      </c>
      <c r="K79" s="24">
        <f t="shared" si="6"/>
        <v>27.2</v>
      </c>
      <c r="L79" s="25"/>
      <c r="M79" s="24"/>
      <c r="N79" s="25">
        <f t="shared" si="6"/>
        <v>48.370000000000005</v>
      </c>
      <c r="O79" s="24">
        <f t="shared" si="6"/>
        <v>37.599999999999994</v>
      </c>
      <c r="P79" s="25">
        <f t="shared" si="6"/>
        <v>43.01</v>
      </c>
      <c r="Q79" s="24">
        <f t="shared" si="6"/>
        <v>6.8900000000000006</v>
      </c>
      <c r="R79" s="25">
        <f t="shared" si="6"/>
        <v>133.66999999999999</v>
      </c>
      <c r="S79" s="24">
        <f t="shared" si="6"/>
        <v>3.09</v>
      </c>
    </row>
    <row r="80" spans="1:19" ht="15" hidden="1" customHeight="1" x14ac:dyDescent="0.2">
      <c r="A80" s="13">
        <v>2010</v>
      </c>
      <c r="B80" s="12">
        <v>2999</v>
      </c>
      <c r="C80" s="11" t="s">
        <v>8</v>
      </c>
      <c r="D80" s="25">
        <f t="shared" ref="D80:S80" si="7">SUM(D54:D60)</f>
        <v>710</v>
      </c>
      <c r="E80" s="24">
        <f t="shared" si="7"/>
        <v>36.980000000000004</v>
      </c>
      <c r="F80" s="25">
        <f t="shared" si="7"/>
        <v>123.84</v>
      </c>
      <c r="G80" s="24">
        <f t="shared" si="7"/>
        <v>54.820000000000007</v>
      </c>
      <c r="H80" s="25">
        <f t="shared" si="7"/>
        <v>9.34</v>
      </c>
      <c r="I80" s="24">
        <f t="shared" si="7"/>
        <v>0</v>
      </c>
      <c r="J80" s="25">
        <f t="shared" si="7"/>
        <v>33.849999999999994</v>
      </c>
      <c r="K80" s="24">
        <f t="shared" si="7"/>
        <v>15.46</v>
      </c>
      <c r="L80" s="25"/>
      <c r="M80" s="24"/>
      <c r="N80" s="25">
        <f t="shared" si="7"/>
        <v>0.75</v>
      </c>
      <c r="O80" s="24">
        <f t="shared" si="7"/>
        <v>0.33</v>
      </c>
      <c r="P80" s="25">
        <f t="shared" si="7"/>
        <v>1.7399999999999998</v>
      </c>
      <c r="Q80" s="24">
        <f t="shared" si="7"/>
        <v>1.3399999999999999</v>
      </c>
      <c r="R80" s="25">
        <f t="shared" si="7"/>
        <v>143.16</v>
      </c>
      <c r="S80" s="24">
        <f t="shared" si="7"/>
        <v>76.490000000000009</v>
      </c>
    </row>
    <row r="81" spans="1:19" ht="15" hidden="1" customHeight="1" x14ac:dyDescent="0.2">
      <c r="A81" s="13">
        <v>2010</v>
      </c>
      <c r="B81" s="12">
        <v>3999</v>
      </c>
      <c r="C81" s="11" t="s">
        <v>7</v>
      </c>
      <c r="D81" s="25">
        <f t="shared" ref="D81:S81" si="8">SUM(D61:D69)</f>
        <v>396.33000000000004</v>
      </c>
      <c r="E81" s="24">
        <f t="shared" si="8"/>
        <v>99.559999999999988</v>
      </c>
      <c r="F81" s="25">
        <f t="shared" si="8"/>
        <v>221.22999999999996</v>
      </c>
      <c r="G81" s="24">
        <f t="shared" si="8"/>
        <v>146.95000000000002</v>
      </c>
      <c r="H81" s="25">
        <f t="shared" si="8"/>
        <v>6.16</v>
      </c>
      <c r="I81" s="24">
        <f t="shared" si="8"/>
        <v>0.73</v>
      </c>
      <c r="J81" s="25">
        <f t="shared" si="8"/>
        <v>15.359999999999998</v>
      </c>
      <c r="K81" s="24">
        <f t="shared" si="8"/>
        <v>8.32</v>
      </c>
      <c r="L81" s="25"/>
      <c r="M81" s="24"/>
      <c r="N81" s="25">
        <f t="shared" si="8"/>
        <v>17.830000000000002</v>
      </c>
      <c r="O81" s="24">
        <f t="shared" si="8"/>
        <v>3.58</v>
      </c>
      <c r="P81" s="25">
        <f t="shared" si="8"/>
        <v>0</v>
      </c>
      <c r="Q81" s="24">
        <f t="shared" si="8"/>
        <v>0</v>
      </c>
      <c r="R81" s="25">
        <f t="shared" si="8"/>
        <v>375.62</v>
      </c>
      <c r="S81" s="24">
        <f t="shared" si="8"/>
        <v>212.49</v>
      </c>
    </row>
    <row r="82" spans="1:19" ht="15" hidden="1" customHeight="1" thickBot="1" x14ac:dyDescent="0.25">
      <c r="A82" s="8">
        <v>2010</v>
      </c>
      <c r="B82" s="7">
        <v>4999</v>
      </c>
      <c r="C82" s="6" t="s">
        <v>6</v>
      </c>
      <c r="D82" s="32">
        <f t="shared" ref="D82:S82" si="9">SUM(D70:D77)</f>
        <v>1327.28</v>
      </c>
      <c r="E82" s="31">
        <f t="shared" si="9"/>
        <v>139.26000000000002</v>
      </c>
      <c r="F82" s="32">
        <f t="shared" si="9"/>
        <v>589.04999999999995</v>
      </c>
      <c r="G82" s="31">
        <f t="shared" si="9"/>
        <v>384.59000000000003</v>
      </c>
      <c r="H82" s="32">
        <f t="shared" si="9"/>
        <v>40.69</v>
      </c>
      <c r="I82" s="31">
        <f t="shared" si="9"/>
        <v>8.93</v>
      </c>
      <c r="J82" s="32">
        <f t="shared" si="9"/>
        <v>30.13</v>
      </c>
      <c r="K82" s="31">
        <f t="shared" si="9"/>
        <v>9.5300000000000011</v>
      </c>
      <c r="L82" s="32"/>
      <c r="M82" s="31"/>
      <c r="N82" s="32">
        <f t="shared" si="9"/>
        <v>36.03</v>
      </c>
      <c r="O82" s="31">
        <f t="shared" si="9"/>
        <v>23.46</v>
      </c>
      <c r="P82" s="32">
        <f t="shared" si="9"/>
        <v>96.07</v>
      </c>
      <c r="Q82" s="31">
        <f t="shared" si="9"/>
        <v>90.11999999999999</v>
      </c>
      <c r="R82" s="32">
        <f t="shared" si="9"/>
        <v>81.679999999999993</v>
      </c>
      <c r="S82" s="31">
        <f t="shared" si="9"/>
        <v>17.07</v>
      </c>
    </row>
    <row r="83" spans="1:19" ht="15" hidden="1" customHeight="1" thickBot="1" x14ac:dyDescent="0.2">
      <c r="A83" s="30" t="s">
        <v>1</v>
      </c>
      <c r="B83" s="29" t="s">
        <v>4</v>
      </c>
      <c r="C83" s="28" t="s">
        <v>3</v>
      </c>
      <c r="D83" s="27">
        <v>79.37</v>
      </c>
      <c r="E83" s="26">
        <v>11.84</v>
      </c>
      <c r="F83" s="27">
        <v>21.48</v>
      </c>
      <c r="G83" s="26">
        <v>13.54</v>
      </c>
      <c r="H83" s="27">
        <v>2.16</v>
      </c>
      <c r="I83" s="26">
        <v>0</v>
      </c>
      <c r="J83" s="27">
        <v>13.030000000000001</v>
      </c>
      <c r="K83" s="26">
        <v>5.82</v>
      </c>
      <c r="L83" s="27"/>
      <c r="M83" s="26"/>
      <c r="N83" s="27">
        <v>0</v>
      </c>
      <c r="O83" s="26">
        <v>0</v>
      </c>
      <c r="P83" s="27">
        <v>0</v>
      </c>
      <c r="Q83" s="26">
        <v>0</v>
      </c>
      <c r="R83" s="27">
        <v>4.5600000000000005</v>
      </c>
      <c r="S83" s="26">
        <v>1.02</v>
      </c>
    </row>
    <row r="84" spans="1:19" ht="15" hidden="1" customHeight="1" x14ac:dyDescent="0.2">
      <c r="A84" s="13" t="s">
        <v>1</v>
      </c>
      <c r="B84" s="12" t="s">
        <v>78</v>
      </c>
      <c r="C84" s="11" t="s">
        <v>77</v>
      </c>
      <c r="D84" s="25">
        <v>62.52</v>
      </c>
      <c r="E84" s="24">
        <v>13.53</v>
      </c>
      <c r="F84" s="25">
        <v>14.17</v>
      </c>
      <c r="G84" s="24">
        <v>13.9</v>
      </c>
      <c r="H84" s="25">
        <v>4.59</v>
      </c>
      <c r="I84" s="24">
        <v>4.59</v>
      </c>
      <c r="J84" s="25">
        <v>1.99</v>
      </c>
      <c r="K84" s="24">
        <v>1.73</v>
      </c>
      <c r="L84" s="25"/>
      <c r="M84" s="24"/>
      <c r="N84" s="25">
        <v>0</v>
      </c>
      <c r="O84" s="24">
        <v>0</v>
      </c>
      <c r="P84" s="25">
        <v>0</v>
      </c>
      <c r="Q84" s="24">
        <v>0</v>
      </c>
      <c r="R84" s="25">
        <v>5.28</v>
      </c>
      <c r="S84" s="24">
        <v>0</v>
      </c>
    </row>
    <row r="85" spans="1:19" ht="15" hidden="1" customHeight="1" x14ac:dyDescent="0.2">
      <c r="A85" s="13" t="s">
        <v>1</v>
      </c>
      <c r="B85" s="12" t="s">
        <v>76</v>
      </c>
      <c r="C85" s="11" t="s">
        <v>75</v>
      </c>
      <c r="D85" s="25">
        <v>190.62</v>
      </c>
      <c r="E85" s="24">
        <v>39.270000000000003</v>
      </c>
      <c r="F85" s="25">
        <v>49.449999999999996</v>
      </c>
      <c r="G85" s="24">
        <v>37.94</v>
      </c>
      <c r="H85" s="25">
        <v>4.03</v>
      </c>
      <c r="I85" s="24">
        <v>4.03</v>
      </c>
      <c r="J85" s="25">
        <v>4.32</v>
      </c>
      <c r="K85" s="24">
        <v>4.32</v>
      </c>
      <c r="L85" s="25"/>
      <c r="M85" s="24"/>
      <c r="N85" s="25">
        <v>2.06</v>
      </c>
      <c r="O85" s="24">
        <v>2.06</v>
      </c>
      <c r="P85" s="25">
        <v>5.72</v>
      </c>
      <c r="Q85" s="24">
        <v>3.21</v>
      </c>
      <c r="R85" s="25">
        <v>59.42</v>
      </c>
      <c r="S85" s="24">
        <v>1.02</v>
      </c>
    </row>
    <row r="86" spans="1:19" ht="15" hidden="1" customHeight="1" x14ac:dyDescent="0.2">
      <c r="A86" s="13" t="s">
        <v>1</v>
      </c>
      <c r="B86" s="12" t="s">
        <v>74</v>
      </c>
      <c r="C86" s="11" t="s">
        <v>73</v>
      </c>
      <c r="D86" s="25">
        <v>42.5</v>
      </c>
      <c r="E86" s="24">
        <v>5.01</v>
      </c>
      <c r="F86" s="25">
        <v>38.729999999999997</v>
      </c>
      <c r="G86" s="24">
        <v>22.83</v>
      </c>
      <c r="H86" s="25">
        <v>0</v>
      </c>
      <c r="I86" s="24">
        <v>0</v>
      </c>
      <c r="J86" s="25">
        <v>0</v>
      </c>
      <c r="K86" s="24">
        <v>0</v>
      </c>
      <c r="L86" s="25"/>
      <c r="M86" s="24"/>
      <c r="N86" s="25">
        <v>0</v>
      </c>
      <c r="O86" s="24">
        <v>0</v>
      </c>
      <c r="P86" s="25">
        <v>0</v>
      </c>
      <c r="Q86" s="24">
        <v>0</v>
      </c>
      <c r="R86" s="25">
        <v>0</v>
      </c>
      <c r="S86" s="24">
        <v>0</v>
      </c>
    </row>
    <row r="87" spans="1:19" ht="15" hidden="1" customHeight="1" x14ac:dyDescent="0.2">
      <c r="A87" s="13" t="s">
        <v>1</v>
      </c>
      <c r="B87" s="12" t="s">
        <v>72</v>
      </c>
      <c r="C87" s="11" t="s">
        <v>71</v>
      </c>
      <c r="D87" s="25">
        <v>134.24</v>
      </c>
      <c r="E87" s="24">
        <v>9.91</v>
      </c>
      <c r="F87" s="25">
        <v>9.7800000000000011</v>
      </c>
      <c r="G87" s="24">
        <v>4.99</v>
      </c>
      <c r="H87" s="25">
        <v>2.5</v>
      </c>
      <c r="I87" s="24">
        <v>0</v>
      </c>
      <c r="J87" s="25">
        <v>0</v>
      </c>
      <c r="K87" s="24">
        <v>0</v>
      </c>
      <c r="L87" s="25"/>
      <c r="M87" s="24"/>
      <c r="N87" s="25">
        <v>0.83</v>
      </c>
      <c r="O87" s="24">
        <v>0.83</v>
      </c>
      <c r="P87" s="25">
        <v>8.92</v>
      </c>
      <c r="Q87" s="24">
        <v>8.92</v>
      </c>
      <c r="R87" s="25">
        <v>0</v>
      </c>
      <c r="S87" s="24">
        <v>0</v>
      </c>
    </row>
    <row r="88" spans="1:19" ht="15" hidden="1" customHeight="1" x14ac:dyDescent="0.2">
      <c r="A88" s="13" t="s">
        <v>1</v>
      </c>
      <c r="B88" s="12" t="s">
        <v>70</v>
      </c>
      <c r="C88" s="11" t="s">
        <v>69</v>
      </c>
      <c r="D88" s="25">
        <v>122.02</v>
      </c>
      <c r="E88" s="24">
        <v>31.13</v>
      </c>
      <c r="F88" s="25">
        <v>30.19</v>
      </c>
      <c r="G88" s="24">
        <v>18.350000000000001</v>
      </c>
      <c r="H88" s="25">
        <v>0</v>
      </c>
      <c r="I88" s="24">
        <v>0</v>
      </c>
      <c r="J88" s="25">
        <v>6.92</v>
      </c>
      <c r="K88" s="24">
        <v>2.97</v>
      </c>
      <c r="L88" s="25"/>
      <c r="M88" s="24"/>
      <c r="N88" s="25">
        <v>4.57</v>
      </c>
      <c r="O88" s="24">
        <v>3.34</v>
      </c>
      <c r="P88" s="25">
        <v>0</v>
      </c>
      <c r="Q88" s="24">
        <v>0</v>
      </c>
      <c r="R88" s="25">
        <v>48.38</v>
      </c>
      <c r="S88" s="24">
        <v>0</v>
      </c>
    </row>
    <row r="89" spans="1:19" ht="15" customHeight="1" x14ac:dyDescent="0.2">
      <c r="A89" s="13" t="s">
        <v>1</v>
      </c>
      <c r="B89" s="12" t="s">
        <v>68</v>
      </c>
      <c r="C89" s="11" t="s">
        <v>129</v>
      </c>
      <c r="D89" s="25">
        <v>129.69</v>
      </c>
      <c r="E89" s="24">
        <v>26.44</v>
      </c>
      <c r="F89" s="25">
        <v>13.899999999999999</v>
      </c>
      <c r="G89" s="24">
        <v>2.5299999999999998</v>
      </c>
      <c r="H89" s="25">
        <v>0.45</v>
      </c>
      <c r="I89" s="24">
        <v>0</v>
      </c>
      <c r="J89" s="25">
        <v>5.66</v>
      </c>
      <c r="K89" s="24">
        <v>0.32</v>
      </c>
      <c r="L89" s="25"/>
      <c r="M89" s="24"/>
      <c r="N89" s="25">
        <v>13.84</v>
      </c>
      <c r="O89" s="24">
        <v>11.25</v>
      </c>
      <c r="P89" s="25">
        <v>16.740000000000002</v>
      </c>
      <c r="Q89" s="24">
        <v>2.0299999999999998</v>
      </c>
      <c r="R89" s="25">
        <v>1.37</v>
      </c>
      <c r="S89" s="24">
        <v>0.71</v>
      </c>
    </row>
    <row r="90" spans="1:19" ht="15" hidden="1" customHeight="1" x14ac:dyDescent="0.2">
      <c r="A90" s="13" t="s">
        <v>1</v>
      </c>
      <c r="B90" s="12" t="s">
        <v>66</v>
      </c>
      <c r="C90" s="11" t="s">
        <v>65</v>
      </c>
      <c r="D90" s="25">
        <v>26.11</v>
      </c>
      <c r="E90" s="24">
        <v>9.9</v>
      </c>
      <c r="F90" s="25">
        <v>17.28</v>
      </c>
      <c r="G90" s="24">
        <v>6.01</v>
      </c>
      <c r="H90" s="25">
        <v>0.61</v>
      </c>
      <c r="I90" s="24">
        <v>0</v>
      </c>
      <c r="J90" s="25">
        <v>3.6799999999999997</v>
      </c>
      <c r="K90" s="24">
        <v>2.78</v>
      </c>
      <c r="L90" s="25"/>
      <c r="M90" s="24"/>
      <c r="N90" s="25">
        <v>0.54</v>
      </c>
      <c r="O90" s="24">
        <v>0</v>
      </c>
      <c r="P90" s="25">
        <v>1.71</v>
      </c>
      <c r="Q90" s="24">
        <v>1.04</v>
      </c>
      <c r="R90" s="25">
        <v>48.199999999999996</v>
      </c>
      <c r="S90" s="24">
        <v>0</v>
      </c>
    </row>
    <row r="91" spans="1:19" ht="15" hidden="1" customHeight="1" x14ac:dyDescent="0.2">
      <c r="A91" s="13" t="s">
        <v>1</v>
      </c>
      <c r="B91" s="12" t="s">
        <v>64</v>
      </c>
      <c r="C91" s="11" t="s">
        <v>63</v>
      </c>
      <c r="D91" s="25">
        <v>52.97</v>
      </c>
      <c r="E91" s="24">
        <v>10.56</v>
      </c>
      <c r="F91" s="25">
        <v>12.580000000000002</v>
      </c>
      <c r="G91" s="24">
        <v>8.9700000000000006</v>
      </c>
      <c r="H91" s="25">
        <v>0</v>
      </c>
      <c r="I91" s="24">
        <v>0</v>
      </c>
      <c r="J91" s="25">
        <v>2.38</v>
      </c>
      <c r="K91" s="24">
        <v>2.38</v>
      </c>
      <c r="L91" s="25"/>
      <c r="M91" s="24"/>
      <c r="N91" s="25">
        <v>0</v>
      </c>
      <c r="O91" s="24">
        <v>0</v>
      </c>
      <c r="P91" s="25">
        <v>10.050000000000001</v>
      </c>
      <c r="Q91" s="24">
        <v>0</v>
      </c>
      <c r="R91" s="25">
        <v>1.01</v>
      </c>
      <c r="S91" s="24">
        <v>0</v>
      </c>
    </row>
    <row r="92" spans="1:19" ht="15" hidden="1" customHeight="1" x14ac:dyDescent="0.2">
      <c r="A92" s="13" t="s">
        <v>1</v>
      </c>
      <c r="B92" s="12" t="s">
        <v>62</v>
      </c>
      <c r="C92" s="11" t="s">
        <v>61</v>
      </c>
      <c r="D92" s="25">
        <v>168.66</v>
      </c>
      <c r="E92" s="24">
        <v>11.36</v>
      </c>
      <c r="F92" s="25">
        <v>31.270000000000003</v>
      </c>
      <c r="G92" s="24">
        <v>13.58</v>
      </c>
      <c r="H92" s="25">
        <v>1</v>
      </c>
      <c r="I92" s="24">
        <v>1</v>
      </c>
      <c r="J92" s="25">
        <v>12.46</v>
      </c>
      <c r="K92" s="24">
        <v>0</v>
      </c>
      <c r="L92" s="25"/>
      <c r="M92" s="24"/>
      <c r="N92" s="25">
        <v>25.36</v>
      </c>
      <c r="O92" s="24">
        <v>23.16</v>
      </c>
      <c r="P92" s="25">
        <v>0</v>
      </c>
      <c r="Q92" s="24">
        <v>0</v>
      </c>
      <c r="R92" s="25">
        <v>23.79</v>
      </c>
      <c r="S92" s="24">
        <v>0</v>
      </c>
    </row>
    <row r="93" spans="1:19" ht="15" hidden="1" customHeight="1" x14ac:dyDescent="0.2">
      <c r="A93" s="23" t="s">
        <v>1</v>
      </c>
      <c r="B93" s="22" t="s">
        <v>60</v>
      </c>
      <c r="C93" s="21" t="s">
        <v>59</v>
      </c>
      <c r="D93" s="20">
        <v>188.4</v>
      </c>
      <c r="E93" s="19">
        <v>29</v>
      </c>
      <c r="F93" s="20">
        <v>46.349999999999994</v>
      </c>
      <c r="G93" s="19">
        <v>21.97</v>
      </c>
      <c r="H93" s="20">
        <v>0.99</v>
      </c>
      <c r="I93" s="19">
        <v>0.99</v>
      </c>
      <c r="J93" s="20">
        <v>11.93</v>
      </c>
      <c r="K93" s="19">
        <v>8.0299999999999994</v>
      </c>
      <c r="L93" s="20"/>
      <c r="M93" s="19"/>
      <c r="N93" s="20">
        <v>7.77</v>
      </c>
      <c r="O93" s="19">
        <v>7.77</v>
      </c>
      <c r="P93" s="20">
        <v>0</v>
      </c>
      <c r="Q93" s="19">
        <v>0</v>
      </c>
      <c r="R93" s="20">
        <v>7.04</v>
      </c>
      <c r="S93" s="19">
        <v>3.57</v>
      </c>
    </row>
    <row r="94" spans="1:19" ht="15" hidden="1" customHeight="1" x14ac:dyDescent="0.2">
      <c r="A94" s="13" t="s">
        <v>1</v>
      </c>
      <c r="B94" s="12" t="s">
        <v>58</v>
      </c>
      <c r="C94" s="11" t="s">
        <v>57</v>
      </c>
      <c r="D94" s="25">
        <v>5.1400000000000006</v>
      </c>
      <c r="E94" s="24">
        <v>1.65</v>
      </c>
      <c r="F94" s="25">
        <v>5.7799999999999994</v>
      </c>
      <c r="G94" s="24">
        <v>1.1599999999999999</v>
      </c>
      <c r="H94" s="25">
        <v>0</v>
      </c>
      <c r="I94" s="24">
        <v>0</v>
      </c>
      <c r="J94" s="25">
        <v>0.77</v>
      </c>
      <c r="K94" s="24">
        <v>0.77</v>
      </c>
      <c r="L94" s="25"/>
      <c r="M94" s="24"/>
      <c r="N94" s="25">
        <v>0</v>
      </c>
      <c r="O94" s="24">
        <v>0</v>
      </c>
      <c r="P94" s="25">
        <v>0</v>
      </c>
      <c r="Q94" s="24">
        <v>0</v>
      </c>
      <c r="R94" s="25">
        <v>19.59</v>
      </c>
      <c r="S94" s="24">
        <v>19</v>
      </c>
    </row>
    <row r="95" spans="1:19" ht="15" hidden="1" customHeight="1" x14ac:dyDescent="0.2">
      <c r="A95" s="13" t="s">
        <v>1</v>
      </c>
      <c r="B95" s="12" t="s">
        <v>56</v>
      </c>
      <c r="C95" s="11" t="s">
        <v>55</v>
      </c>
      <c r="D95" s="25">
        <v>26.6</v>
      </c>
      <c r="E95" s="24">
        <v>1.48</v>
      </c>
      <c r="F95" s="25">
        <v>19.619999999999997</v>
      </c>
      <c r="G95" s="24">
        <v>16.54</v>
      </c>
      <c r="H95" s="25">
        <v>0</v>
      </c>
      <c r="I95" s="24">
        <v>0</v>
      </c>
      <c r="J95" s="25">
        <v>0</v>
      </c>
      <c r="K95" s="24">
        <v>0</v>
      </c>
      <c r="L95" s="25"/>
      <c r="M95" s="24"/>
      <c r="N95" s="25">
        <v>0.12</v>
      </c>
      <c r="O95" s="24">
        <v>0</v>
      </c>
      <c r="P95" s="25">
        <v>0.4</v>
      </c>
      <c r="Q95" s="24">
        <v>0.4</v>
      </c>
      <c r="R95" s="25">
        <v>0</v>
      </c>
      <c r="S95" s="24">
        <v>0</v>
      </c>
    </row>
    <row r="96" spans="1:19" ht="15" hidden="1" customHeight="1" x14ac:dyDescent="0.2">
      <c r="A96" s="13" t="s">
        <v>1</v>
      </c>
      <c r="B96" s="12" t="s">
        <v>54</v>
      </c>
      <c r="C96" s="11" t="s">
        <v>53</v>
      </c>
      <c r="D96" s="25">
        <v>111.06</v>
      </c>
      <c r="E96" s="24">
        <v>3.1900000000000004</v>
      </c>
      <c r="F96" s="25">
        <v>17.3</v>
      </c>
      <c r="G96" s="24">
        <v>2.39</v>
      </c>
      <c r="H96" s="25">
        <v>3.81</v>
      </c>
      <c r="I96" s="24">
        <v>0</v>
      </c>
      <c r="J96" s="25">
        <v>4.57</v>
      </c>
      <c r="K96" s="24">
        <v>1.5</v>
      </c>
      <c r="L96" s="25"/>
      <c r="M96" s="24"/>
      <c r="N96" s="25">
        <v>9.17</v>
      </c>
      <c r="O96" s="24">
        <v>1.7</v>
      </c>
      <c r="P96" s="25">
        <v>0.36</v>
      </c>
      <c r="Q96" s="24">
        <v>0.36</v>
      </c>
      <c r="R96" s="25">
        <v>35.39</v>
      </c>
      <c r="S96" s="24">
        <v>12.21</v>
      </c>
    </row>
    <row r="97" spans="1:19" ht="15" hidden="1" customHeight="1" x14ac:dyDescent="0.2">
      <c r="A97" s="13" t="s">
        <v>1</v>
      </c>
      <c r="B97" s="12" t="s">
        <v>52</v>
      </c>
      <c r="C97" s="11" t="s">
        <v>51</v>
      </c>
      <c r="D97" s="25">
        <v>217</v>
      </c>
      <c r="E97" s="24">
        <v>17.97</v>
      </c>
      <c r="F97" s="25">
        <v>8.64</v>
      </c>
      <c r="G97" s="24">
        <v>7.46</v>
      </c>
      <c r="H97" s="25">
        <v>0</v>
      </c>
      <c r="I97" s="24">
        <v>0</v>
      </c>
      <c r="J97" s="25">
        <v>0</v>
      </c>
      <c r="K97" s="24">
        <v>0</v>
      </c>
      <c r="L97" s="25"/>
      <c r="M97" s="24"/>
      <c r="N97" s="25">
        <v>0</v>
      </c>
      <c r="O97" s="24">
        <v>0</v>
      </c>
      <c r="P97" s="25">
        <v>0</v>
      </c>
      <c r="Q97" s="24">
        <v>0</v>
      </c>
      <c r="R97" s="25">
        <v>56.02</v>
      </c>
      <c r="S97" s="24">
        <v>37.46</v>
      </c>
    </row>
    <row r="98" spans="1:19" ht="15" hidden="1" customHeight="1" x14ac:dyDescent="0.2">
      <c r="A98" s="13" t="s">
        <v>1</v>
      </c>
      <c r="B98" s="12" t="s">
        <v>50</v>
      </c>
      <c r="C98" s="11" t="s">
        <v>49</v>
      </c>
      <c r="D98" s="25">
        <v>264.73</v>
      </c>
      <c r="E98" s="24">
        <v>13.36</v>
      </c>
      <c r="F98" s="25">
        <v>16.09</v>
      </c>
      <c r="G98" s="24">
        <v>12.48</v>
      </c>
      <c r="H98" s="25">
        <v>0</v>
      </c>
      <c r="I98" s="24">
        <v>0</v>
      </c>
      <c r="J98" s="25">
        <v>4.92</v>
      </c>
      <c r="K98" s="24">
        <v>0</v>
      </c>
      <c r="L98" s="25"/>
      <c r="M98" s="24"/>
      <c r="N98" s="25">
        <v>1.06</v>
      </c>
      <c r="O98" s="24">
        <v>1.06</v>
      </c>
      <c r="P98" s="25">
        <v>0</v>
      </c>
      <c r="Q98" s="24">
        <v>0</v>
      </c>
      <c r="R98" s="25">
        <v>19.59</v>
      </c>
      <c r="S98" s="24">
        <v>0</v>
      </c>
    </row>
    <row r="99" spans="1:19" ht="15" hidden="1" customHeight="1" x14ac:dyDescent="0.2">
      <c r="A99" s="13" t="s">
        <v>1</v>
      </c>
      <c r="B99" s="12" t="s">
        <v>48</v>
      </c>
      <c r="C99" s="11" t="s">
        <v>47</v>
      </c>
      <c r="D99" s="25">
        <v>47.239999999999995</v>
      </c>
      <c r="E99" s="24">
        <v>14.78</v>
      </c>
      <c r="F99" s="25">
        <v>10.55</v>
      </c>
      <c r="G99" s="24">
        <v>7.89</v>
      </c>
      <c r="H99" s="25">
        <v>0</v>
      </c>
      <c r="I99" s="24">
        <v>0</v>
      </c>
      <c r="J99" s="25">
        <v>0</v>
      </c>
      <c r="K99" s="24">
        <v>0</v>
      </c>
      <c r="L99" s="25"/>
      <c r="M99" s="24"/>
      <c r="N99" s="25">
        <v>0.76</v>
      </c>
      <c r="O99" s="24">
        <v>0.62</v>
      </c>
      <c r="P99" s="25">
        <v>0.87</v>
      </c>
      <c r="Q99" s="24">
        <v>0</v>
      </c>
      <c r="R99" s="25">
        <v>15.94</v>
      </c>
      <c r="S99" s="24">
        <v>12.37</v>
      </c>
    </row>
    <row r="100" spans="1:19" ht="15" hidden="1" customHeight="1" x14ac:dyDescent="0.2">
      <c r="A100" s="23" t="s">
        <v>1</v>
      </c>
      <c r="B100" s="22" t="s">
        <v>46</v>
      </c>
      <c r="C100" s="21" t="s">
        <v>45</v>
      </c>
      <c r="D100" s="20">
        <v>59.76</v>
      </c>
      <c r="E100" s="19">
        <v>3.81</v>
      </c>
      <c r="F100" s="20">
        <v>16.12</v>
      </c>
      <c r="G100" s="19">
        <v>11.38</v>
      </c>
      <c r="H100" s="20">
        <v>3.95</v>
      </c>
      <c r="I100" s="19">
        <v>0.75</v>
      </c>
      <c r="J100" s="20">
        <v>3.07</v>
      </c>
      <c r="K100" s="19">
        <v>0</v>
      </c>
      <c r="L100" s="20"/>
      <c r="M100" s="19"/>
      <c r="N100" s="20">
        <v>0</v>
      </c>
      <c r="O100" s="19">
        <v>0</v>
      </c>
      <c r="P100" s="20">
        <v>0</v>
      </c>
      <c r="Q100" s="19">
        <v>0</v>
      </c>
      <c r="R100" s="20">
        <v>1.05</v>
      </c>
      <c r="S100" s="19">
        <v>0</v>
      </c>
    </row>
    <row r="101" spans="1:19" ht="15" hidden="1" customHeight="1" x14ac:dyDescent="0.2">
      <c r="A101" s="13" t="s">
        <v>1</v>
      </c>
      <c r="B101" s="12" t="s">
        <v>44</v>
      </c>
      <c r="C101" s="11" t="s">
        <v>43</v>
      </c>
      <c r="D101" s="25">
        <v>88.69</v>
      </c>
      <c r="E101" s="24">
        <v>9.2899999999999991</v>
      </c>
      <c r="F101" s="25">
        <v>5.63</v>
      </c>
      <c r="G101" s="24">
        <v>0</v>
      </c>
      <c r="H101" s="25">
        <v>0</v>
      </c>
      <c r="I101" s="24">
        <v>0</v>
      </c>
      <c r="J101" s="25">
        <v>5.87</v>
      </c>
      <c r="K101" s="24">
        <v>1.83</v>
      </c>
      <c r="L101" s="25"/>
      <c r="M101" s="24"/>
      <c r="N101" s="25">
        <v>0</v>
      </c>
      <c r="O101" s="24">
        <v>0</v>
      </c>
      <c r="P101" s="25">
        <v>0</v>
      </c>
      <c r="Q101" s="24">
        <v>0</v>
      </c>
      <c r="R101" s="25">
        <v>0</v>
      </c>
      <c r="S101" s="24">
        <v>0</v>
      </c>
    </row>
    <row r="102" spans="1:19" ht="15" hidden="1" customHeight="1" x14ac:dyDescent="0.2">
      <c r="A102" s="13" t="s">
        <v>1</v>
      </c>
      <c r="B102" s="12" t="s">
        <v>42</v>
      </c>
      <c r="C102" s="11" t="s">
        <v>41</v>
      </c>
      <c r="D102" s="25">
        <v>2.84</v>
      </c>
      <c r="E102" s="24">
        <v>0.71</v>
      </c>
      <c r="F102" s="25">
        <v>12.56</v>
      </c>
      <c r="G102" s="24">
        <v>11.92</v>
      </c>
      <c r="H102" s="25">
        <v>0</v>
      </c>
      <c r="I102" s="24">
        <v>0</v>
      </c>
      <c r="J102" s="25">
        <v>0</v>
      </c>
      <c r="K102" s="24">
        <v>0</v>
      </c>
      <c r="L102" s="25"/>
      <c r="M102" s="24"/>
      <c r="N102" s="25">
        <v>0</v>
      </c>
      <c r="O102" s="24">
        <v>0</v>
      </c>
      <c r="P102" s="25">
        <v>0</v>
      </c>
      <c r="Q102" s="24">
        <v>0</v>
      </c>
      <c r="R102" s="25">
        <v>28.25</v>
      </c>
      <c r="S102" s="24">
        <v>7.56</v>
      </c>
    </row>
    <row r="103" spans="1:19" ht="15" hidden="1" customHeight="1" x14ac:dyDescent="0.2">
      <c r="A103" s="13" t="s">
        <v>1</v>
      </c>
      <c r="B103" s="12" t="s">
        <v>40</v>
      </c>
      <c r="C103" s="11" t="s">
        <v>39</v>
      </c>
      <c r="D103" s="25">
        <f>23.13+23.01</f>
        <v>46.14</v>
      </c>
      <c r="E103" s="24">
        <f>15.95+2.92</f>
        <v>18.869999999999997</v>
      </c>
      <c r="F103" s="25">
        <f>28.86+4.37</f>
        <v>33.229999999999997</v>
      </c>
      <c r="G103" s="24">
        <f>26.58+4.37</f>
        <v>30.95</v>
      </c>
      <c r="H103" s="25">
        <v>0</v>
      </c>
      <c r="I103" s="24">
        <v>0</v>
      </c>
      <c r="J103" s="25">
        <v>3.6499999999999995</v>
      </c>
      <c r="K103" s="24">
        <v>2.0099999999999998</v>
      </c>
      <c r="L103" s="25"/>
      <c r="M103" s="24"/>
      <c r="N103" s="25">
        <v>1.75</v>
      </c>
      <c r="O103" s="24">
        <v>1.75</v>
      </c>
      <c r="P103" s="25">
        <v>0</v>
      </c>
      <c r="Q103" s="24">
        <v>0</v>
      </c>
      <c r="R103" s="25">
        <v>126.85999999999999</v>
      </c>
      <c r="S103" s="24">
        <v>100.53</v>
      </c>
    </row>
    <row r="104" spans="1:19" ht="15" hidden="1" customHeight="1" x14ac:dyDescent="0.2">
      <c r="A104" s="13" t="s">
        <v>1</v>
      </c>
      <c r="B104" s="12" t="s">
        <v>38</v>
      </c>
      <c r="C104" s="11" t="s">
        <v>37</v>
      </c>
      <c r="D104" s="25">
        <v>10.96</v>
      </c>
      <c r="E104" s="24">
        <v>7.94</v>
      </c>
      <c r="F104" s="25">
        <v>12.24</v>
      </c>
      <c r="G104" s="24">
        <v>1.28</v>
      </c>
      <c r="H104" s="25">
        <v>0</v>
      </c>
      <c r="I104" s="24">
        <v>0</v>
      </c>
      <c r="J104" s="25">
        <v>0</v>
      </c>
      <c r="K104" s="24">
        <v>0</v>
      </c>
      <c r="L104" s="25"/>
      <c r="M104" s="24"/>
      <c r="N104" s="25">
        <v>0</v>
      </c>
      <c r="O104" s="24">
        <v>0</v>
      </c>
      <c r="P104" s="25">
        <v>0</v>
      </c>
      <c r="Q104" s="24">
        <v>0</v>
      </c>
      <c r="R104" s="25">
        <v>112.53</v>
      </c>
      <c r="S104" s="24">
        <v>0</v>
      </c>
    </row>
    <row r="105" spans="1:19" ht="15" hidden="1" customHeight="1" x14ac:dyDescent="0.2">
      <c r="A105" s="13" t="s">
        <v>1</v>
      </c>
      <c r="B105" s="12" t="s">
        <v>36</v>
      </c>
      <c r="C105" s="11" t="s">
        <v>35</v>
      </c>
      <c r="D105" s="25">
        <v>16.670000000000002</v>
      </c>
      <c r="E105" s="24">
        <v>11.73</v>
      </c>
      <c r="F105" s="25">
        <v>70.459999999999994</v>
      </c>
      <c r="G105" s="24">
        <v>61.79</v>
      </c>
      <c r="H105" s="25">
        <v>7.54</v>
      </c>
      <c r="I105" s="24">
        <v>5.62</v>
      </c>
      <c r="J105" s="25">
        <v>1.62</v>
      </c>
      <c r="K105" s="24">
        <v>1.37</v>
      </c>
      <c r="L105" s="25"/>
      <c r="M105" s="24"/>
      <c r="N105" s="25">
        <v>0.61</v>
      </c>
      <c r="O105" s="24">
        <v>0.35</v>
      </c>
      <c r="P105" s="25">
        <v>0</v>
      </c>
      <c r="Q105" s="24">
        <v>0</v>
      </c>
      <c r="R105" s="25">
        <v>253.64</v>
      </c>
      <c r="S105" s="24">
        <v>139.32</v>
      </c>
    </row>
    <row r="106" spans="1:19" ht="15" hidden="1" customHeight="1" x14ac:dyDescent="0.2">
      <c r="A106" s="13" t="s">
        <v>1</v>
      </c>
      <c r="B106" s="12" t="s">
        <v>34</v>
      </c>
      <c r="C106" s="11" t="s">
        <v>33</v>
      </c>
      <c r="D106" s="25">
        <v>82.259999999999991</v>
      </c>
      <c r="E106" s="24">
        <v>23.13</v>
      </c>
      <c r="F106" s="25">
        <v>46.699999999999996</v>
      </c>
      <c r="G106" s="24">
        <v>32.01</v>
      </c>
      <c r="H106" s="25">
        <v>0.1</v>
      </c>
      <c r="I106" s="24">
        <v>0.1</v>
      </c>
      <c r="J106" s="25">
        <v>15.3</v>
      </c>
      <c r="K106" s="24">
        <v>12.93</v>
      </c>
      <c r="L106" s="25"/>
      <c r="M106" s="24"/>
      <c r="N106" s="25">
        <v>0</v>
      </c>
      <c r="O106" s="24">
        <v>0</v>
      </c>
      <c r="P106" s="25">
        <v>0</v>
      </c>
      <c r="Q106" s="24">
        <v>0</v>
      </c>
      <c r="R106" s="25">
        <v>47.71</v>
      </c>
      <c r="S106" s="24">
        <v>42.66</v>
      </c>
    </row>
    <row r="107" spans="1:19" ht="15" hidden="1" customHeight="1" x14ac:dyDescent="0.2">
      <c r="A107" s="13" t="s">
        <v>1</v>
      </c>
      <c r="B107" s="12" t="s">
        <v>32</v>
      </c>
      <c r="C107" s="11" t="s">
        <v>31</v>
      </c>
      <c r="D107" s="25">
        <v>43.11</v>
      </c>
      <c r="E107" s="24">
        <v>2.54</v>
      </c>
      <c r="F107" s="25">
        <v>30.5</v>
      </c>
      <c r="G107" s="24">
        <v>7.34</v>
      </c>
      <c r="H107" s="25">
        <v>0</v>
      </c>
      <c r="I107" s="24">
        <v>0</v>
      </c>
      <c r="J107" s="25">
        <v>0.28999999999999998</v>
      </c>
      <c r="K107" s="24">
        <v>0.28999999999999998</v>
      </c>
      <c r="L107" s="25"/>
      <c r="M107" s="24"/>
      <c r="N107" s="25">
        <v>0</v>
      </c>
      <c r="O107" s="24">
        <v>0</v>
      </c>
      <c r="P107" s="25">
        <v>0</v>
      </c>
      <c r="Q107" s="24">
        <v>0</v>
      </c>
      <c r="R107" s="25">
        <v>0</v>
      </c>
      <c r="S107" s="24">
        <v>0</v>
      </c>
    </row>
    <row r="108" spans="1:19" ht="15" hidden="1" customHeight="1" x14ac:dyDescent="0.2">
      <c r="A108" s="13" t="s">
        <v>1</v>
      </c>
      <c r="B108" s="12" t="s">
        <v>30</v>
      </c>
      <c r="C108" s="11" t="s">
        <v>29</v>
      </c>
      <c r="D108" s="25">
        <v>32.08</v>
      </c>
      <c r="E108" s="24">
        <v>14.44</v>
      </c>
      <c r="F108" s="25">
        <v>8.4499999999999993</v>
      </c>
      <c r="G108" s="24">
        <v>8.4499999999999993</v>
      </c>
      <c r="H108" s="25">
        <v>0.17</v>
      </c>
      <c r="I108" s="24">
        <v>0</v>
      </c>
      <c r="J108" s="25">
        <v>0</v>
      </c>
      <c r="K108" s="24">
        <v>0</v>
      </c>
      <c r="L108" s="25"/>
      <c r="M108" s="24"/>
      <c r="N108" s="25">
        <v>0</v>
      </c>
      <c r="O108" s="24">
        <v>0</v>
      </c>
      <c r="P108" s="25">
        <v>0</v>
      </c>
      <c r="Q108" s="24">
        <v>0</v>
      </c>
      <c r="R108" s="25">
        <v>0</v>
      </c>
      <c r="S108" s="24">
        <v>0</v>
      </c>
    </row>
    <row r="109" spans="1:19" ht="15" hidden="1" customHeight="1" x14ac:dyDescent="0.2">
      <c r="A109" s="23" t="s">
        <v>1</v>
      </c>
      <c r="B109" s="22" t="s">
        <v>28</v>
      </c>
      <c r="C109" s="21" t="s">
        <v>27</v>
      </c>
      <c r="D109" s="20">
        <v>32.56</v>
      </c>
      <c r="E109" s="19">
        <v>6.89</v>
      </c>
      <c r="F109" s="20">
        <v>13.26</v>
      </c>
      <c r="G109" s="19">
        <v>2.78</v>
      </c>
      <c r="H109" s="20">
        <v>1.05</v>
      </c>
      <c r="I109" s="19">
        <v>0</v>
      </c>
      <c r="J109" s="20">
        <v>11.25</v>
      </c>
      <c r="K109" s="19">
        <v>11.25</v>
      </c>
      <c r="L109" s="20"/>
      <c r="M109" s="19"/>
      <c r="N109" s="20">
        <v>0.79</v>
      </c>
      <c r="O109" s="19">
        <v>0.79</v>
      </c>
      <c r="P109" s="20">
        <v>0</v>
      </c>
      <c r="Q109" s="19">
        <v>0</v>
      </c>
      <c r="R109" s="20">
        <v>0.16</v>
      </c>
      <c r="S109" s="19">
        <v>0.16</v>
      </c>
    </row>
    <row r="110" spans="1:19" ht="15" hidden="1" customHeight="1" x14ac:dyDescent="0.2">
      <c r="A110" s="13" t="s">
        <v>1</v>
      </c>
      <c r="B110" s="12" t="s">
        <v>26</v>
      </c>
      <c r="C110" s="11" t="s">
        <v>25</v>
      </c>
      <c r="D110" s="25">
        <v>124.38000000000001</v>
      </c>
      <c r="E110" s="24">
        <v>12.23</v>
      </c>
      <c r="F110" s="25">
        <v>35.090000000000003</v>
      </c>
      <c r="G110" s="24">
        <v>18.48</v>
      </c>
      <c r="H110" s="25">
        <v>0</v>
      </c>
      <c r="I110" s="24">
        <v>0</v>
      </c>
      <c r="J110" s="25">
        <v>11.18</v>
      </c>
      <c r="K110" s="24">
        <v>7.28</v>
      </c>
      <c r="L110" s="25"/>
      <c r="M110" s="24"/>
      <c r="N110" s="25">
        <v>0</v>
      </c>
      <c r="O110" s="24">
        <v>0</v>
      </c>
      <c r="P110" s="25">
        <v>21.28</v>
      </c>
      <c r="Q110" s="24">
        <v>21.28</v>
      </c>
      <c r="R110" s="25">
        <v>3.24</v>
      </c>
      <c r="S110" s="24">
        <v>0</v>
      </c>
    </row>
    <row r="111" spans="1:19" ht="15" hidden="1" customHeight="1" x14ac:dyDescent="0.2">
      <c r="A111" s="13" t="s">
        <v>1</v>
      </c>
      <c r="B111" s="12" t="s">
        <v>24</v>
      </c>
      <c r="C111" s="11" t="s">
        <v>23</v>
      </c>
      <c r="D111" s="25">
        <v>117.54</v>
      </c>
      <c r="E111" s="24">
        <v>20.75</v>
      </c>
      <c r="F111" s="25">
        <v>222.26999999999998</v>
      </c>
      <c r="G111" s="24">
        <v>144.01</v>
      </c>
      <c r="H111" s="25">
        <v>6.62</v>
      </c>
      <c r="I111" s="24">
        <v>5.98</v>
      </c>
      <c r="J111" s="25">
        <v>1.18</v>
      </c>
      <c r="K111" s="24">
        <v>0</v>
      </c>
      <c r="L111" s="25"/>
      <c r="M111" s="24"/>
      <c r="N111" s="25">
        <v>1.1200000000000001</v>
      </c>
      <c r="O111" s="24">
        <v>1.1200000000000001</v>
      </c>
      <c r="P111" s="25">
        <v>1.01</v>
      </c>
      <c r="Q111" s="24">
        <v>1.01</v>
      </c>
      <c r="R111" s="25">
        <v>20.599999999999998</v>
      </c>
      <c r="S111" s="24">
        <v>2.06</v>
      </c>
    </row>
    <row r="112" spans="1:19" ht="15" hidden="1" customHeight="1" x14ac:dyDescent="0.2">
      <c r="A112" s="13" t="s">
        <v>1</v>
      </c>
      <c r="B112" s="12" t="s">
        <v>22</v>
      </c>
      <c r="C112" s="11" t="s">
        <v>21</v>
      </c>
      <c r="D112" s="25">
        <v>89.57</v>
      </c>
      <c r="E112" s="24">
        <v>39.869999999999997</v>
      </c>
      <c r="F112" s="25">
        <v>80.03</v>
      </c>
      <c r="G112" s="24">
        <v>63.6</v>
      </c>
      <c r="H112" s="25">
        <v>0</v>
      </c>
      <c r="I112" s="24">
        <v>0</v>
      </c>
      <c r="J112" s="25">
        <v>2.08</v>
      </c>
      <c r="K112" s="24">
        <v>0</v>
      </c>
      <c r="L112" s="25"/>
      <c r="M112" s="24"/>
      <c r="N112" s="25">
        <v>0</v>
      </c>
      <c r="O112" s="24">
        <v>0</v>
      </c>
      <c r="P112" s="25">
        <v>0</v>
      </c>
      <c r="Q112" s="24">
        <v>0</v>
      </c>
      <c r="R112" s="25">
        <v>1.8699999999999999</v>
      </c>
      <c r="S112" s="24">
        <v>0.43</v>
      </c>
    </row>
    <row r="113" spans="1:19" ht="15" hidden="1" customHeight="1" x14ac:dyDescent="0.2">
      <c r="A113" s="13" t="s">
        <v>1</v>
      </c>
      <c r="B113" s="12" t="s">
        <v>20</v>
      </c>
      <c r="C113" s="11" t="s">
        <v>19</v>
      </c>
      <c r="D113" s="25">
        <v>133.24</v>
      </c>
      <c r="E113" s="24">
        <v>9.74</v>
      </c>
      <c r="F113" s="25">
        <v>28.87</v>
      </c>
      <c r="G113" s="24">
        <v>22.21</v>
      </c>
      <c r="H113" s="25">
        <v>0</v>
      </c>
      <c r="I113" s="24">
        <v>0</v>
      </c>
      <c r="J113" s="25">
        <v>30.15</v>
      </c>
      <c r="K113" s="24">
        <v>4.79</v>
      </c>
      <c r="L113" s="25"/>
      <c r="M113" s="24"/>
      <c r="N113" s="25">
        <v>9.0299999999999994</v>
      </c>
      <c r="O113" s="24">
        <v>9.0299999999999994</v>
      </c>
      <c r="P113" s="25">
        <v>92.27</v>
      </c>
      <c r="Q113" s="24">
        <v>75.45</v>
      </c>
      <c r="R113" s="25">
        <v>1.07</v>
      </c>
      <c r="S113" s="24">
        <v>0.1</v>
      </c>
    </row>
    <row r="114" spans="1:19" ht="15" hidden="1" customHeight="1" x14ac:dyDescent="0.2">
      <c r="A114" s="13" t="s">
        <v>1</v>
      </c>
      <c r="B114" s="12" t="s">
        <v>18</v>
      </c>
      <c r="C114" s="11" t="s">
        <v>17</v>
      </c>
      <c r="D114" s="25">
        <v>72.08</v>
      </c>
      <c r="E114" s="24">
        <v>15.53</v>
      </c>
      <c r="F114" s="25">
        <v>40.449999999999996</v>
      </c>
      <c r="G114" s="24">
        <v>32.44</v>
      </c>
      <c r="H114" s="25">
        <v>1.57</v>
      </c>
      <c r="I114" s="24">
        <v>0</v>
      </c>
      <c r="J114" s="25">
        <v>0.95</v>
      </c>
      <c r="K114" s="24">
        <v>0</v>
      </c>
      <c r="L114" s="25"/>
      <c r="M114" s="24"/>
      <c r="N114" s="25">
        <v>0.99</v>
      </c>
      <c r="O114" s="24">
        <v>0.99</v>
      </c>
      <c r="P114" s="25">
        <v>11.38</v>
      </c>
      <c r="Q114" s="24">
        <v>6.95</v>
      </c>
      <c r="R114" s="25">
        <v>48.64</v>
      </c>
      <c r="S114" s="24">
        <v>13.47</v>
      </c>
    </row>
    <row r="115" spans="1:19" ht="15" hidden="1" customHeight="1" x14ac:dyDescent="0.2">
      <c r="A115" s="13" t="s">
        <v>1</v>
      </c>
      <c r="B115" s="12" t="s">
        <v>16</v>
      </c>
      <c r="C115" s="11" t="s">
        <v>130</v>
      </c>
      <c r="D115" s="25">
        <v>106.98</v>
      </c>
      <c r="E115" s="24">
        <v>7.55</v>
      </c>
      <c r="F115" s="25">
        <v>111.66</v>
      </c>
      <c r="G115" s="24">
        <v>76.430000000000007</v>
      </c>
      <c r="H115" s="25">
        <v>0</v>
      </c>
      <c r="I115" s="24">
        <v>0</v>
      </c>
      <c r="J115" s="25">
        <v>0</v>
      </c>
      <c r="K115" s="24">
        <v>0</v>
      </c>
      <c r="L115" s="25"/>
      <c r="M115" s="24"/>
      <c r="N115" s="25">
        <v>3.69</v>
      </c>
      <c r="O115" s="24">
        <v>3.69</v>
      </c>
      <c r="P115" s="25">
        <v>0.9</v>
      </c>
      <c r="Q115" s="24">
        <v>0.9</v>
      </c>
      <c r="R115" s="25">
        <v>14.19</v>
      </c>
      <c r="S115" s="24">
        <v>0</v>
      </c>
    </row>
    <row r="116" spans="1:19" ht="15" hidden="1" customHeight="1" x14ac:dyDescent="0.2">
      <c r="A116" s="13" t="s">
        <v>1</v>
      </c>
      <c r="B116" s="12" t="s">
        <v>14</v>
      </c>
      <c r="C116" s="11" t="s">
        <v>13</v>
      </c>
      <c r="D116" s="25">
        <v>20.3</v>
      </c>
      <c r="E116" s="24">
        <v>0</v>
      </c>
      <c r="F116" s="25">
        <v>20.22</v>
      </c>
      <c r="G116" s="24">
        <v>16.38</v>
      </c>
      <c r="H116" s="25">
        <v>0</v>
      </c>
      <c r="I116" s="24">
        <v>0</v>
      </c>
      <c r="J116" s="25">
        <v>4.8600000000000003</v>
      </c>
      <c r="K116" s="24">
        <v>4.8600000000000003</v>
      </c>
      <c r="L116" s="25"/>
      <c r="M116" s="24"/>
      <c r="N116" s="25">
        <v>0</v>
      </c>
      <c r="O116" s="24">
        <v>0</v>
      </c>
      <c r="P116" s="25">
        <v>0</v>
      </c>
      <c r="Q116" s="24">
        <v>0</v>
      </c>
      <c r="R116" s="25">
        <v>7.44</v>
      </c>
      <c r="S116" s="24">
        <v>0.25</v>
      </c>
    </row>
    <row r="117" spans="1:19" ht="15" hidden="1" customHeight="1" x14ac:dyDescent="0.2">
      <c r="A117" s="23" t="s">
        <v>1</v>
      </c>
      <c r="B117" s="22" t="s">
        <v>12</v>
      </c>
      <c r="C117" s="21" t="s">
        <v>11</v>
      </c>
      <c r="D117" s="20">
        <v>310.45</v>
      </c>
      <c r="E117" s="19">
        <v>27.26</v>
      </c>
      <c r="F117" s="20">
        <v>111.76</v>
      </c>
      <c r="G117" s="19">
        <v>75.84</v>
      </c>
      <c r="H117" s="20">
        <v>20.190000000000001</v>
      </c>
      <c r="I117" s="19">
        <v>7.7</v>
      </c>
      <c r="J117" s="20">
        <v>6.5</v>
      </c>
      <c r="K117" s="19">
        <v>3.41</v>
      </c>
      <c r="L117" s="20"/>
      <c r="M117" s="19"/>
      <c r="N117" s="20">
        <v>0</v>
      </c>
      <c r="O117" s="19">
        <v>0</v>
      </c>
      <c r="P117" s="20">
        <v>39.75</v>
      </c>
      <c r="Q117" s="19">
        <v>39.75</v>
      </c>
      <c r="R117" s="20">
        <v>18.66</v>
      </c>
      <c r="S117" s="19">
        <v>0.3</v>
      </c>
    </row>
    <row r="118" spans="1:19" ht="15" hidden="1" customHeight="1" x14ac:dyDescent="0.2">
      <c r="A118" s="18">
        <v>2011</v>
      </c>
      <c r="B118" s="17">
        <v>9999</v>
      </c>
      <c r="C118" s="16" t="s">
        <v>10</v>
      </c>
      <c r="D118" s="34">
        <f t="shared" ref="D118:S118" si="10">SUM(D83:D117)</f>
        <v>3258.4800000000009</v>
      </c>
      <c r="E118" s="33">
        <f t="shared" si="10"/>
        <v>482.65999999999997</v>
      </c>
      <c r="F118" s="34">
        <f t="shared" si="10"/>
        <v>1262.6600000000001</v>
      </c>
      <c r="G118" s="33">
        <f t="shared" si="10"/>
        <v>829.81999999999994</v>
      </c>
      <c r="H118" s="34">
        <f t="shared" si="10"/>
        <v>61.33</v>
      </c>
      <c r="I118" s="33">
        <f t="shared" si="10"/>
        <v>30.76</v>
      </c>
      <c r="J118" s="34">
        <f t="shared" si="10"/>
        <v>170.58000000000004</v>
      </c>
      <c r="K118" s="33">
        <f t="shared" si="10"/>
        <v>80.64</v>
      </c>
      <c r="L118" s="34"/>
      <c r="M118" s="33"/>
      <c r="N118" s="34">
        <f t="shared" si="10"/>
        <v>84.06</v>
      </c>
      <c r="O118" s="33">
        <f t="shared" si="10"/>
        <v>69.509999999999991</v>
      </c>
      <c r="P118" s="34">
        <f t="shared" si="10"/>
        <v>211.35999999999999</v>
      </c>
      <c r="Q118" s="33">
        <f t="shared" si="10"/>
        <v>161.30000000000001</v>
      </c>
      <c r="R118" s="34">
        <f t="shared" si="10"/>
        <v>1031.49</v>
      </c>
      <c r="S118" s="33">
        <f t="shared" si="10"/>
        <v>394.20000000000005</v>
      </c>
    </row>
    <row r="119" spans="1:19" ht="15" hidden="1" customHeight="1" x14ac:dyDescent="0.2">
      <c r="A119" s="13">
        <v>2011</v>
      </c>
      <c r="B119" s="12">
        <v>1999</v>
      </c>
      <c r="C119" s="11" t="s">
        <v>9</v>
      </c>
      <c r="D119" s="25">
        <f t="shared" ref="D119:S119" si="11">SUM(D83:D93)</f>
        <v>1197.1000000000001</v>
      </c>
      <c r="E119" s="24">
        <f t="shared" si="11"/>
        <v>197.95</v>
      </c>
      <c r="F119" s="25">
        <f t="shared" si="11"/>
        <v>285.18</v>
      </c>
      <c r="G119" s="24">
        <f t="shared" si="11"/>
        <v>164.61</v>
      </c>
      <c r="H119" s="25">
        <f t="shared" si="11"/>
        <v>16.329999999999998</v>
      </c>
      <c r="I119" s="24">
        <f t="shared" si="11"/>
        <v>10.610000000000001</v>
      </c>
      <c r="J119" s="25">
        <f t="shared" si="11"/>
        <v>62.370000000000012</v>
      </c>
      <c r="K119" s="24">
        <f t="shared" si="11"/>
        <v>28.35</v>
      </c>
      <c r="L119" s="25"/>
      <c r="M119" s="24"/>
      <c r="N119" s="25">
        <f t="shared" si="11"/>
        <v>54.97</v>
      </c>
      <c r="O119" s="24">
        <f t="shared" si="11"/>
        <v>48.41</v>
      </c>
      <c r="P119" s="25">
        <f t="shared" si="11"/>
        <v>43.14</v>
      </c>
      <c r="Q119" s="24">
        <f t="shared" si="11"/>
        <v>15.2</v>
      </c>
      <c r="R119" s="25">
        <f t="shared" si="11"/>
        <v>199.04999999999998</v>
      </c>
      <c r="S119" s="24">
        <f t="shared" si="11"/>
        <v>6.32</v>
      </c>
    </row>
    <row r="120" spans="1:19" ht="15" hidden="1" customHeight="1" x14ac:dyDescent="0.2">
      <c r="A120" s="13">
        <v>2011</v>
      </c>
      <c r="B120" s="12">
        <v>2999</v>
      </c>
      <c r="C120" s="11" t="s">
        <v>8</v>
      </c>
      <c r="D120" s="25">
        <f t="shared" ref="D120:S120" si="12">SUM(D94:D100)</f>
        <v>731.53</v>
      </c>
      <c r="E120" s="24">
        <f t="shared" si="12"/>
        <v>56.24</v>
      </c>
      <c r="F120" s="25">
        <f t="shared" si="12"/>
        <v>94.100000000000009</v>
      </c>
      <c r="G120" s="24">
        <f t="shared" si="12"/>
        <v>59.300000000000004</v>
      </c>
      <c r="H120" s="25">
        <f t="shared" si="12"/>
        <v>7.76</v>
      </c>
      <c r="I120" s="24">
        <f t="shared" si="12"/>
        <v>0.75</v>
      </c>
      <c r="J120" s="25">
        <f t="shared" si="12"/>
        <v>13.33</v>
      </c>
      <c r="K120" s="24">
        <f t="shared" si="12"/>
        <v>2.27</v>
      </c>
      <c r="L120" s="25"/>
      <c r="M120" s="24"/>
      <c r="N120" s="25">
        <f t="shared" si="12"/>
        <v>11.11</v>
      </c>
      <c r="O120" s="24">
        <f t="shared" si="12"/>
        <v>3.38</v>
      </c>
      <c r="P120" s="25">
        <f t="shared" si="12"/>
        <v>1.63</v>
      </c>
      <c r="Q120" s="24">
        <f t="shared" si="12"/>
        <v>0.76</v>
      </c>
      <c r="R120" s="25">
        <f t="shared" si="12"/>
        <v>147.58000000000001</v>
      </c>
      <c r="S120" s="24">
        <f t="shared" si="12"/>
        <v>81.040000000000006</v>
      </c>
    </row>
    <row r="121" spans="1:19" ht="15" hidden="1" customHeight="1" x14ac:dyDescent="0.2">
      <c r="A121" s="13">
        <v>2011</v>
      </c>
      <c r="B121" s="12">
        <v>3999</v>
      </c>
      <c r="C121" s="11" t="s">
        <v>7</v>
      </c>
      <c r="D121" s="25">
        <f t="shared" ref="D121:S121" si="13">SUM(D101:D109)</f>
        <v>355.31</v>
      </c>
      <c r="E121" s="24">
        <f t="shared" si="13"/>
        <v>95.539999999999992</v>
      </c>
      <c r="F121" s="25">
        <f t="shared" si="13"/>
        <v>233.02999999999997</v>
      </c>
      <c r="G121" s="24">
        <f t="shared" si="13"/>
        <v>156.51999999999998</v>
      </c>
      <c r="H121" s="25">
        <f t="shared" si="13"/>
        <v>8.86</v>
      </c>
      <c r="I121" s="24">
        <f t="shared" si="13"/>
        <v>5.72</v>
      </c>
      <c r="J121" s="25">
        <f t="shared" si="13"/>
        <v>37.980000000000004</v>
      </c>
      <c r="K121" s="24">
        <f t="shared" si="13"/>
        <v>29.68</v>
      </c>
      <c r="L121" s="25"/>
      <c r="M121" s="24"/>
      <c r="N121" s="25">
        <f t="shared" si="13"/>
        <v>3.15</v>
      </c>
      <c r="O121" s="24">
        <f t="shared" si="13"/>
        <v>2.89</v>
      </c>
      <c r="P121" s="25">
        <f t="shared" si="13"/>
        <v>0</v>
      </c>
      <c r="Q121" s="24">
        <f t="shared" si="13"/>
        <v>0</v>
      </c>
      <c r="R121" s="25">
        <f t="shared" si="13"/>
        <v>569.15</v>
      </c>
      <c r="S121" s="24">
        <f t="shared" si="13"/>
        <v>290.23</v>
      </c>
    </row>
    <row r="122" spans="1:19" ht="15" hidden="1" customHeight="1" thickBot="1" x14ac:dyDescent="0.25">
      <c r="A122" s="8">
        <v>2011</v>
      </c>
      <c r="B122" s="7">
        <v>4999</v>
      </c>
      <c r="C122" s="6" t="s">
        <v>6</v>
      </c>
      <c r="D122" s="32">
        <f t="shared" ref="D122:S122" si="14">SUM(D110:D117)</f>
        <v>974.54</v>
      </c>
      <c r="E122" s="31">
        <f t="shared" si="14"/>
        <v>132.92999999999998</v>
      </c>
      <c r="F122" s="32">
        <f t="shared" si="14"/>
        <v>650.35</v>
      </c>
      <c r="G122" s="31">
        <f t="shared" si="14"/>
        <v>449.39</v>
      </c>
      <c r="H122" s="32">
        <f t="shared" si="14"/>
        <v>28.380000000000003</v>
      </c>
      <c r="I122" s="31">
        <f t="shared" si="14"/>
        <v>13.68</v>
      </c>
      <c r="J122" s="32">
        <f t="shared" si="14"/>
        <v>56.9</v>
      </c>
      <c r="K122" s="31">
        <f t="shared" si="14"/>
        <v>20.34</v>
      </c>
      <c r="L122" s="32"/>
      <c r="M122" s="31"/>
      <c r="N122" s="32">
        <f t="shared" si="14"/>
        <v>14.829999999999998</v>
      </c>
      <c r="O122" s="31">
        <f t="shared" si="14"/>
        <v>14.829999999999998</v>
      </c>
      <c r="P122" s="32">
        <f t="shared" si="14"/>
        <v>166.59</v>
      </c>
      <c r="Q122" s="31">
        <f t="shared" si="14"/>
        <v>145.34000000000003</v>
      </c>
      <c r="R122" s="32">
        <f t="shared" si="14"/>
        <v>115.71</v>
      </c>
      <c r="S122" s="31">
        <f t="shared" si="14"/>
        <v>16.610000000000003</v>
      </c>
    </row>
    <row r="123" spans="1:19" ht="15" hidden="1" customHeight="1" thickBot="1" x14ac:dyDescent="0.2">
      <c r="A123" s="30" t="s">
        <v>0</v>
      </c>
      <c r="B123" s="29" t="s">
        <v>4</v>
      </c>
      <c r="C123" s="28" t="s">
        <v>3</v>
      </c>
      <c r="D123" s="27">
        <v>70.17</v>
      </c>
      <c r="E123" s="26">
        <v>11.95</v>
      </c>
      <c r="F123" s="27">
        <v>27.14</v>
      </c>
      <c r="G123" s="26">
        <v>17.45</v>
      </c>
      <c r="H123" s="27">
        <v>2</v>
      </c>
      <c r="I123" s="26">
        <v>0.5</v>
      </c>
      <c r="J123" s="27">
        <v>0.76</v>
      </c>
      <c r="K123" s="26">
        <v>0.76</v>
      </c>
      <c r="L123" s="27"/>
      <c r="M123" s="26"/>
      <c r="N123" s="27">
        <v>0</v>
      </c>
      <c r="O123" s="26">
        <v>0</v>
      </c>
      <c r="P123" s="27">
        <v>0</v>
      </c>
      <c r="Q123" s="26">
        <v>0</v>
      </c>
      <c r="R123" s="27">
        <v>6.74</v>
      </c>
      <c r="S123" s="26">
        <v>0</v>
      </c>
    </row>
    <row r="124" spans="1:19" ht="15" hidden="1" customHeight="1" x14ac:dyDescent="0.2">
      <c r="A124" s="13" t="s">
        <v>0</v>
      </c>
      <c r="B124" s="12" t="s">
        <v>78</v>
      </c>
      <c r="C124" s="11" t="s">
        <v>77</v>
      </c>
      <c r="D124" s="25">
        <v>45.12</v>
      </c>
      <c r="E124" s="24">
        <v>18.32</v>
      </c>
      <c r="F124" s="25">
        <v>11.29</v>
      </c>
      <c r="G124" s="24">
        <v>9.44</v>
      </c>
      <c r="H124" s="25">
        <v>0</v>
      </c>
      <c r="I124" s="24">
        <v>0</v>
      </c>
      <c r="J124" s="25">
        <v>0.3</v>
      </c>
      <c r="K124" s="24">
        <v>0</v>
      </c>
      <c r="L124" s="25"/>
      <c r="M124" s="24"/>
      <c r="N124" s="25">
        <v>0</v>
      </c>
      <c r="O124" s="24">
        <v>0</v>
      </c>
      <c r="P124" s="25">
        <v>0</v>
      </c>
      <c r="Q124" s="24">
        <v>0</v>
      </c>
      <c r="R124" s="25">
        <v>9.94</v>
      </c>
      <c r="S124" s="24">
        <v>4.18</v>
      </c>
    </row>
    <row r="125" spans="1:19" ht="15" hidden="1" customHeight="1" x14ac:dyDescent="0.2">
      <c r="A125" s="13" t="s">
        <v>0</v>
      </c>
      <c r="B125" s="12" t="s">
        <v>76</v>
      </c>
      <c r="C125" s="11" t="s">
        <v>75</v>
      </c>
      <c r="D125" s="25">
        <v>247.10000000000002</v>
      </c>
      <c r="E125" s="24">
        <v>39.07</v>
      </c>
      <c r="F125" s="25">
        <v>31.79</v>
      </c>
      <c r="G125" s="24">
        <v>25.77</v>
      </c>
      <c r="H125" s="25">
        <v>4.05</v>
      </c>
      <c r="I125" s="24">
        <v>4.05</v>
      </c>
      <c r="J125" s="25">
        <v>19.399999999999999</v>
      </c>
      <c r="K125" s="24">
        <v>6.48</v>
      </c>
      <c r="L125" s="25"/>
      <c r="M125" s="24"/>
      <c r="N125" s="25">
        <v>6.61</v>
      </c>
      <c r="O125" s="24">
        <v>3.18</v>
      </c>
      <c r="P125" s="25">
        <v>5.9</v>
      </c>
      <c r="Q125" s="24">
        <v>5.9</v>
      </c>
      <c r="R125" s="25">
        <v>198.39999999999998</v>
      </c>
      <c r="S125" s="24">
        <v>15.47</v>
      </c>
    </row>
    <row r="126" spans="1:19" ht="15" hidden="1" customHeight="1" x14ac:dyDescent="0.2">
      <c r="A126" s="13" t="s">
        <v>0</v>
      </c>
      <c r="B126" s="12" t="s">
        <v>74</v>
      </c>
      <c r="C126" s="11" t="s">
        <v>73</v>
      </c>
      <c r="D126" s="25">
        <v>26.7</v>
      </c>
      <c r="E126" s="24">
        <v>2.89</v>
      </c>
      <c r="F126" s="25">
        <v>24.08</v>
      </c>
      <c r="G126" s="24">
        <v>14.05</v>
      </c>
      <c r="H126" s="25">
        <v>0.14000000000000001</v>
      </c>
      <c r="I126" s="24">
        <v>0.14000000000000001</v>
      </c>
      <c r="J126" s="25">
        <v>0</v>
      </c>
      <c r="K126" s="24">
        <v>0</v>
      </c>
      <c r="L126" s="25"/>
      <c r="M126" s="24"/>
      <c r="N126" s="25">
        <v>0.5</v>
      </c>
      <c r="O126" s="24">
        <v>0</v>
      </c>
      <c r="P126" s="25">
        <v>0</v>
      </c>
      <c r="Q126" s="24">
        <v>0</v>
      </c>
      <c r="R126" s="25">
        <v>0.67</v>
      </c>
      <c r="S126" s="24">
        <v>0</v>
      </c>
    </row>
    <row r="127" spans="1:19" ht="15" hidden="1" customHeight="1" x14ac:dyDescent="0.2">
      <c r="A127" s="13" t="s">
        <v>0</v>
      </c>
      <c r="B127" s="12" t="s">
        <v>72</v>
      </c>
      <c r="C127" s="11" t="s">
        <v>71</v>
      </c>
      <c r="D127" s="25">
        <v>98.539999999999992</v>
      </c>
      <c r="E127" s="24">
        <v>19.670000000000002</v>
      </c>
      <c r="F127" s="25">
        <v>2.14</v>
      </c>
      <c r="G127" s="24">
        <v>0</v>
      </c>
      <c r="H127" s="25">
        <v>6.84</v>
      </c>
      <c r="I127" s="24">
        <v>0</v>
      </c>
      <c r="J127" s="25">
        <v>5.68</v>
      </c>
      <c r="K127" s="24">
        <v>5.68</v>
      </c>
      <c r="L127" s="25"/>
      <c r="M127" s="24"/>
      <c r="N127" s="25">
        <v>1</v>
      </c>
      <c r="O127" s="24">
        <v>1</v>
      </c>
      <c r="P127" s="25">
        <v>14.15</v>
      </c>
      <c r="Q127" s="24">
        <v>14.15</v>
      </c>
      <c r="R127" s="25">
        <v>0.32</v>
      </c>
      <c r="S127" s="24">
        <v>0.32</v>
      </c>
    </row>
    <row r="128" spans="1:19" ht="15" hidden="1" customHeight="1" x14ac:dyDescent="0.2">
      <c r="A128" s="13" t="s">
        <v>0</v>
      </c>
      <c r="B128" s="12" t="s">
        <v>70</v>
      </c>
      <c r="C128" s="11" t="s">
        <v>69</v>
      </c>
      <c r="D128" s="25">
        <v>142.70999999999998</v>
      </c>
      <c r="E128" s="24">
        <v>40.57</v>
      </c>
      <c r="F128" s="25">
        <v>32.36</v>
      </c>
      <c r="G128" s="24">
        <v>10.09</v>
      </c>
      <c r="H128" s="25">
        <v>0.66</v>
      </c>
      <c r="I128" s="24">
        <v>0.66</v>
      </c>
      <c r="J128" s="25">
        <v>1.39</v>
      </c>
      <c r="K128" s="24">
        <v>0</v>
      </c>
      <c r="L128" s="25"/>
      <c r="M128" s="24"/>
      <c r="N128" s="25">
        <v>7.29</v>
      </c>
      <c r="O128" s="24">
        <v>6.76</v>
      </c>
      <c r="P128" s="25">
        <v>0</v>
      </c>
      <c r="Q128" s="24">
        <v>0</v>
      </c>
      <c r="R128" s="25">
        <v>66.95</v>
      </c>
      <c r="S128" s="24">
        <v>0</v>
      </c>
    </row>
    <row r="129" spans="1:19" ht="15" customHeight="1" x14ac:dyDescent="0.2">
      <c r="A129" s="13" t="s">
        <v>0</v>
      </c>
      <c r="B129" s="12" t="s">
        <v>68</v>
      </c>
      <c r="C129" s="11" t="s">
        <v>129</v>
      </c>
      <c r="D129" s="25">
        <v>128.43</v>
      </c>
      <c r="E129" s="24">
        <v>33.479999999999997</v>
      </c>
      <c r="F129" s="25">
        <v>15.99</v>
      </c>
      <c r="G129" s="24">
        <v>7.07</v>
      </c>
      <c r="H129" s="25">
        <v>0</v>
      </c>
      <c r="I129" s="24">
        <v>0</v>
      </c>
      <c r="J129" s="25">
        <v>3.8000000000000003</v>
      </c>
      <c r="K129" s="24">
        <v>1.1200000000000001</v>
      </c>
      <c r="L129" s="25"/>
      <c r="M129" s="24"/>
      <c r="N129" s="25">
        <v>2.84</v>
      </c>
      <c r="O129" s="24">
        <v>2.82</v>
      </c>
      <c r="P129" s="25">
        <v>13.87</v>
      </c>
      <c r="Q129" s="24">
        <v>3.93</v>
      </c>
      <c r="R129" s="25">
        <v>1.8199999999999998</v>
      </c>
      <c r="S129" s="24">
        <v>0.44</v>
      </c>
    </row>
    <row r="130" spans="1:19" ht="15" hidden="1" customHeight="1" x14ac:dyDescent="0.2">
      <c r="A130" s="13" t="s">
        <v>0</v>
      </c>
      <c r="B130" s="12" t="s">
        <v>66</v>
      </c>
      <c r="C130" s="11" t="s">
        <v>65</v>
      </c>
      <c r="D130" s="25">
        <v>99.48</v>
      </c>
      <c r="E130" s="24">
        <v>15.41</v>
      </c>
      <c r="F130" s="25">
        <v>7.09</v>
      </c>
      <c r="G130" s="24">
        <v>1.7</v>
      </c>
      <c r="H130" s="25">
        <v>6.6400000000000006</v>
      </c>
      <c r="I130" s="24">
        <v>6.41</v>
      </c>
      <c r="J130" s="25">
        <v>4.29</v>
      </c>
      <c r="K130" s="24">
        <v>3.8</v>
      </c>
      <c r="L130" s="25"/>
      <c r="M130" s="24"/>
      <c r="N130" s="25">
        <v>0</v>
      </c>
      <c r="O130" s="24">
        <v>0</v>
      </c>
      <c r="P130" s="25">
        <v>1.7999999999999998</v>
      </c>
      <c r="Q130" s="24">
        <v>0.98</v>
      </c>
      <c r="R130" s="25">
        <v>26.98</v>
      </c>
      <c r="S130" s="24">
        <v>0.44</v>
      </c>
    </row>
    <row r="131" spans="1:19" ht="15" hidden="1" customHeight="1" x14ac:dyDescent="0.2">
      <c r="A131" s="13" t="s">
        <v>0</v>
      </c>
      <c r="B131" s="12" t="s">
        <v>64</v>
      </c>
      <c r="C131" s="11" t="s">
        <v>63</v>
      </c>
      <c r="D131" s="25">
        <v>45.45</v>
      </c>
      <c r="E131" s="24">
        <v>8.8800000000000008</v>
      </c>
      <c r="F131" s="25">
        <v>14.48</v>
      </c>
      <c r="G131" s="24">
        <v>10.31</v>
      </c>
      <c r="H131" s="25">
        <v>0</v>
      </c>
      <c r="I131" s="24">
        <v>0</v>
      </c>
      <c r="J131" s="25">
        <v>1.39</v>
      </c>
      <c r="K131" s="24">
        <v>1.39</v>
      </c>
      <c r="L131" s="25"/>
      <c r="M131" s="24"/>
      <c r="N131" s="25">
        <v>0.1</v>
      </c>
      <c r="O131" s="24">
        <v>0.1</v>
      </c>
      <c r="P131" s="25">
        <v>9.41</v>
      </c>
      <c r="Q131" s="24">
        <v>0</v>
      </c>
      <c r="R131" s="25">
        <v>0</v>
      </c>
      <c r="S131" s="24">
        <v>0</v>
      </c>
    </row>
    <row r="132" spans="1:19" ht="15" hidden="1" customHeight="1" x14ac:dyDescent="0.2">
      <c r="A132" s="13" t="s">
        <v>0</v>
      </c>
      <c r="B132" s="12" t="s">
        <v>62</v>
      </c>
      <c r="C132" s="11" t="s">
        <v>61</v>
      </c>
      <c r="D132" s="25">
        <v>106.78</v>
      </c>
      <c r="E132" s="24">
        <v>23.41</v>
      </c>
      <c r="F132" s="25">
        <v>34</v>
      </c>
      <c r="G132" s="24">
        <v>13.94</v>
      </c>
      <c r="H132" s="25">
        <v>0</v>
      </c>
      <c r="I132" s="24">
        <v>0</v>
      </c>
      <c r="J132" s="25">
        <v>6.65</v>
      </c>
      <c r="K132" s="24">
        <v>0</v>
      </c>
      <c r="L132" s="25"/>
      <c r="M132" s="24"/>
      <c r="N132" s="25">
        <v>1.59</v>
      </c>
      <c r="O132" s="24">
        <v>0</v>
      </c>
      <c r="P132" s="25">
        <v>0</v>
      </c>
      <c r="Q132" s="24">
        <v>0</v>
      </c>
      <c r="R132" s="25">
        <v>55.070000000000007</v>
      </c>
      <c r="S132" s="24">
        <v>2.0499999999999998</v>
      </c>
    </row>
    <row r="133" spans="1:19" ht="15" hidden="1" customHeight="1" x14ac:dyDescent="0.2">
      <c r="A133" s="23" t="s">
        <v>0</v>
      </c>
      <c r="B133" s="22" t="s">
        <v>60</v>
      </c>
      <c r="C133" s="21" t="s">
        <v>59</v>
      </c>
      <c r="D133" s="20">
        <v>238.51999999999998</v>
      </c>
      <c r="E133" s="19">
        <v>18.3</v>
      </c>
      <c r="F133" s="20">
        <v>26.64</v>
      </c>
      <c r="G133" s="19">
        <v>11.93</v>
      </c>
      <c r="H133" s="20">
        <v>1.49</v>
      </c>
      <c r="I133" s="19">
        <v>0.75</v>
      </c>
      <c r="J133" s="20">
        <v>15.71</v>
      </c>
      <c r="K133" s="19">
        <v>11.05</v>
      </c>
      <c r="L133" s="20"/>
      <c r="M133" s="19"/>
      <c r="N133" s="20">
        <v>10.97</v>
      </c>
      <c r="O133" s="19">
        <v>10.97</v>
      </c>
      <c r="P133" s="20">
        <v>0.72</v>
      </c>
      <c r="Q133" s="19">
        <v>0.72</v>
      </c>
      <c r="R133" s="20">
        <v>19</v>
      </c>
      <c r="S133" s="19">
        <v>4.2699999999999996</v>
      </c>
    </row>
    <row r="134" spans="1:19" ht="15" hidden="1" customHeight="1" x14ac:dyDescent="0.2">
      <c r="A134" s="13" t="s">
        <v>0</v>
      </c>
      <c r="B134" s="12" t="s">
        <v>58</v>
      </c>
      <c r="C134" s="11" t="s">
        <v>57</v>
      </c>
      <c r="D134" s="25">
        <v>8.07</v>
      </c>
      <c r="E134" s="24">
        <v>0.33</v>
      </c>
      <c r="F134" s="25">
        <v>3.92</v>
      </c>
      <c r="G134" s="24">
        <v>0.72</v>
      </c>
      <c r="H134" s="25">
        <v>0</v>
      </c>
      <c r="I134" s="24">
        <v>0</v>
      </c>
      <c r="J134" s="25">
        <v>1.67</v>
      </c>
      <c r="K134" s="24">
        <v>1.67</v>
      </c>
      <c r="L134" s="25"/>
      <c r="M134" s="24"/>
      <c r="N134" s="25">
        <v>0.53</v>
      </c>
      <c r="O134" s="24">
        <v>0</v>
      </c>
      <c r="P134" s="25">
        <v>0</v>
      </c>
      <c r="Q134" s="24">
        <v>0</v>
      </c>
      <c r="R134" s="25">
        <v>35.31</v>
      </c>
      <c r="S134" s="24">
        <v>13.59</v>
      </c>
    </row>
    <row r="135" spans="1:19" ht="15" hidden="1" customHeight="1" x14ac:dyDescent="0.2">
      <c r="A135" s="13" t="s">
        <v>0</v>
      </c>
      <c r="B135" s="12" t="s">
        <v>56</v>
      </c>
      <c r="C135" s="11" t="s">
        <v>55</v>
      </c>
      <c r="D135" s="25">
        <v>23.16</v>
      </c>
      <c r="E135" s="24">
        <v>3.72</v>
      </c>
      <c r="F135" s="25">
        <v>13.57</v>
      </c>
      <c r="G135" s="24">
        <v>11.33</v>
      </c>
      <c r="H135" s="25">
        <v>0</v>
      </c>
      <c r="I135" s="24">
        <v>0</v>
      </c>
      <c r="J135" s="25">
        <v>0.31</v>
      </c>
      <c r="K135" s="24">
        <v>0.31</v>
      </c>
      <c r="L135" s="25"/>
      <c r="M135" s="24"/>
      <c r="N135" s="25">
        <v>0.14000000000000001</v>
      </c>
      <c r="O135" s="24">
        <v>0</v>
      </c>
      <c r="P135" s="25">
        <v>0</v>
      </c>
      <c r="Q135" s="24">
        <v>0</v>
      </c>
      <c r="R135" s="25">
        <v>0</v>
      </c>
      <c r="S135" s="24">
        <v>0</v>
      </c>
    </row>
    <row r="136" spans="1:19" ht="15" hidden="1" customHeight="1" x14ac:dyDescent="0.2">
      <c r="A136" s="13" t="s">
        <v>0</v>
      </c>
      <c r="B136" s="12" t="s">
        <v>54</v>
      </c>
      <c r="C136" s="11" t="s">
        <v>53</v>
      </c>
      <c r="D136" s="25">
        <v>160.31</v>
      </c>
      <c r="E136" s="24">
        <v>3.45</v>
      </c>
      <c r="F136" s="25">
        <v>23.92</v>
      </c>
      <c r="G136" s="24">
        <v>11.56</v>
      </c>
      <c r="H136" s="25">
        <v>6.72</v>
      </c>
      <c r="I136" s="24">
        <v>0</v>
      </c>
      <c r="J136" s="25">
        <v>6.32</v>
      </c>
      <c r="K136" s="24">
        <v>0</v>
      </c>
      <c r="L136" s="25"/>
      <c r="M136" s="24"/>
      <c r="N136" s="25">
        <v>61.89</v>
      </c>
      <c r="O136" s="24">
        <v>0</v>
      </c>
      <c r="P136" s="25">
        <v>0.18</v>
      </c>
      <c r="Q136" s="24">
        <v>0.18</v>
      </c>
      <c r="R136" s="25">
        <v>65.91</v>
      </c>
      <c r="S136" s="24">
        <v>13.33</v>
      </c>
    </row>
    <row r="137" spans="1:19" ht="15" hidden="1" customHeight="1" x14ac:dyDescent="0.2">
      <c r="A137" s="13" t="s">
        <v>0</v>
      </c>
      <c r="B137" s="12" t="s">
        <v>52</v>
      </c>
      <c r="C137" s="11" t="s">
        <v>51</v>
      </c>
      <c r="D137" s="25">
        <v>144.68</v>
      </c>
      <c r="E137" s="24">
        <v>26.459999999999997</v>
      </c>
      <c r="F137" s="25">
        <v>9.379999999999999</v>
      </c>
      <c r="G137" s="24">
        <v>5.56</v>
      </c>
      <c r="H137" s="25">
        <v>0.43</v>
      </c>
      <c r="I137" s="24">
        <v>0</v>
      </c>
      <c r="J137" s="25">
        <v>0</v>
      </c>
      <c r="K137" s="24">
        <v>0</v>
      </c>
      <c r="L137" s="25"/>
      <c r="M137" s="24"/>
      <c r="N137" s="25">
        <v>0</v>
      </c>
      <c r="O137" s="24">
        <v>0</v>
      </c>
      <c r="P137" s="25">
        <v>0</v>
      </c>
      <c r="Q137" s="24">
        <v>0</v>
      </c>
      <c r="R137" s="25">
        <v>54.67</v>
      </c>
      <c r="S137" s="24">
        <v>19.55</v>
      </c>
    </row>
    <row r="138" spans="1:19" ht="15" hidden="1" customHeight="1" x14ac:dyDescent="0.2">
      <c r="A138" s="13" t="s">
        <v>0</v>
      </c>
      <c r="B138" s="12" t="s">
        <v>50</v>
      </c>
      <c r="C138" s="11" t="s">
        <v>49</v>
      </c>
      <c r="D138" s="25">
        <v>257.92</v>
      </c>
      <c r="E138" s="24">
        <v>8.31</v>
      </c>
      <c r="F138" s="25">
        <v>23.67</v>
      </c>
      <c r="G138" s="24">
        <v>12.75</v>
      </c>
      <c r="H138" s="25">
        <v>0</v>
      </c>
      <c r="I138" s="24">
        <v>0</v>
      </c>
      <c r="J138" s="25">
        <v>12.92</v>
      </c>
      <c r="K138" s="24">
        <v>0</v>
      </c>
      <c r="L138" s="25"/>
      <c r="M138" s="24"/>
      <c r="N138" s="25">
        <v>1.8</v>
      </c>
      <c r="O138" s="24">
        <v>1.8</v>
      </c>
      <c r="P138" s="25">
        <v>0</v>
      </c>
      <c r="Q138" s="24">
        <v>0</v>
      </c>
      <c r="R138" s="25">
        <v>18.850000000000001</v>
      </c>
      <c r="S138" s="24">
        <v>0</v>
      </c>
    </row>
    <row r="139" spans="1:19" ht="15" hidden="1" customHeight="1" x14ac:dyDescent="0.2">
      <c r="A139" s="13" t="s">
        <v>0</v>
      </c>
      <c r="B139" s="12" t="s">
        <v>48</v>
      </c>
      <c r="C139" s="11" t="s">
        <v>47</v>
      </c>
      <c r="D139" s="25">
        <v>51.03</v>
      </c>
      <c r="E139" s="24">
        <v>13.59</v>
      </c>
      <c r="F139" s="25">
        <v>5.03</v>
      </c>
      <c r="G139" s="24">
        <v>3.97</v>
      </c>
      <c r="H139" s="25">
        <v>0.77</v>
      </c>
      <c r="I139" s="24">
        <v>0.77</v>
      </c>
      <c r="J139" s="25">
        <v>6.51</v>
      </c>
      <c r="K139" s="24">
        <v>3.16</v>
      </c>
      <c r="L139" s="25"/>
      <c r="M139" s="24"/>
      <c r="N139" s="25">
        <v>0</v>
      </c>
      <c r="O139" s="24">
        <v>0</v>
      </c>
      <c r="P139" s="25">
        <v>0.87</v>
      </c>
      <c r="Q139" s="24">
        <v>0</v>
      </c>
      <c r="R139" s="25">
        <v>31.52</v>
      </c>
      <c r="S139" s="24">
        <v>17.45</v>
      </c>
    </row>
    <row r="140" spans="1:19" ht="15" hidden="1" customHeight="1" x14ac:dyDescent="0.2">
      <c r="A140" s="23" t="s">
        <v>0</v>
      </c>
      <c r="B140" s="22" t="s">
        <v>46</v>
      </c>
      <c r="C140" s="21" t="s">
        <v>45</v>
      </c>
      <c r="D140" s="20">
        <v>55.69</v>
      </c>
      <c r="E140" s="19">
        <v>1.88</v>
      </c>
      <c r="F140" s="20">
        <v>14.41</v>
      </c>
      <c r="G140" s="19">
        <v>4.96</v>
      </c>
      <c r="H140" s="20">
        <v>2.66</v>
      </c>
      <c r="I140" s="19">
        <v>0.88</v>
      </c>
      <c r="J140" s="20">
        <v>2.67</v>
      </c>
      <c r="K140" s="19">
        <v>0.3</v>
      </c>
      <c r="L140" s="20"/>
      <c r="M140" s="19"/>
      <c r="N140" s="20">
        <v>0</v>
      </c>
      <c r="O140" s="19">
        <v>0</v>
      </c>
      <c r="P140" s="20">
        <v>1.37</v>
      </c>
      <c r="Q140" s="19">
        <v>0</v>
      </c>
      <c r="R140" s="20">
        <v>3.77</v>
      </c>
      <c r="S140" s="19">
        <v>0.63</v>
      </c>
    </row>
    <row r="141" spans="1:19" ht="15" hidden="1" customHeight="1" x14ac:dyDescent="0.2">
      <c r="A141" s="13" t="s">
        <v>0</v>
      </c>
      <c r="B141" s="12" t="s">
        <v>44</v>
      </c>
      <c r="C141" s="11" t="s">
        <v>43</v>
      </c>
      <c r="D141" s="25">
        <v>88.69</v>
      </c>
      <c r="E141" s="24">
        <v>7.03</v>
      </c>
      <c r="F141" s="25">
        <v>6.08</v>
      </c>
      <c r="G141" s="24">
        <v>1.63</v>
      </c>
      <c r="H141" s="25">
        <v>0</v>
      </c>
      <c r="I141" s="24">
        <v>0</v>
      </c>
      <c r="J141" s="25">
        <v>2.48</v>
      </c>
      <c r="K141" s="24">
        <v>0</v>
      </c>
      <c r="L141" s="25"/>
      <c r="M141" s="24"/>
      <c r="N141" s="25">
        <v>0</v>
      </c>
      <c r="O141" s="24">
        <v>0</v>
      </c>
      <c r="P141" s="25">
        <v>0</v>
      </c>
      <c r="Q141" s="24">
        <v>0</v>
      </c>
      <c r="R141" s="25">
        <v>0</v>
      </c>
      <c r="S141" s="24">
        <v>0</v>
      </c>
    </row>
    <row r="142" spans="1:19" ht="15" hidden="1" customHeight="1" x14ac:dyDescent="0.2">
      <c r="A142" s="13" t="s">
        <v>0</v>
      </c>
      <c r="B142" s="12" t="s">
        <v>42</v>
      </c>
      <c r="C142" s="11" t="s">
        <v>41</v>
      </c>
      <c r="D142" s="25">
        <v>3.46</v>
      </c>
      <c r="E142" s="24">
        <v>0.92</v>
      </c>
      <c r="F142" s="25">
        <v>14.129999999999999</v>
      </c>
      <c r="G142" s="24">
        <v>13.2</v>
      </c>
      <c r="H142" s="25">
        <v>0</v>
      </c>
      <c r="I142" s="24">
        <v>0</v>
      </c>
      <c r="J142" s="25">
        <v>2.35</v>
      </c>
      <c r="K142" s="24">
        <v>0</v>
      </c>
      <c r="L142" s="25"/>
      <c r="M142" s="24"/>
      <c r="N142" s="25">
        <v>1.89</v>
      </c>
      <c r="O142" s="24">
        <v>1.89</v>
      </c>
      <c r="P142" s="25">
        <v>0</v>
      </c>
      <c r="Q142" s="24">
        <v>0</v>
      </c>
      <c r="R142" s="25">
        <v>22.11</v>
      </c>
      <c r="S142" s="24">
        <v>17.600000000000001</v>
      </c>
    </row>
    <row r="143" spans="1:19" ht="15" hidden="1" customHeight="1" x14ac:dyDescent="0.2">
      <c r="A143" s="13" t="s">
        <v>0</v>
      </c>
      <c r="B143" s="12" t="s">
        <v>40</v>
      </c>
      <c r="C143" s="11" t="s">
        <v>39</v>
      </c>
      <c r="D143" s="25">
        <f>13.58+12.07</f>
        <v>25.65</v>
      </c>
      <c r="E143" s="24">
        <f>13.18+1.67</f>
        <v>14.85</v>
      </c>
      <c r="F143" s="25">
        <f>19.44+3.31</f>
        <v>22.75</v>
      </c>
      <c r="G143" s="24">
        <f>16.91+2</f>
        <v>18.91</v>
      </c>
      <c r="H143" s="25">
        <v>0</v>
      </c>
      <c r="I143" s="24">
        <v>0</v>
      </c>
      <c r="J143" s="25">
        <v>2.1</v>
      </c>
      <c r="K143" s="24">
        <v>0</v>
      </c>
      <c r="L143" s="25"/>
      <c r="M143" s="24"/>
      <c r="N143" s="25">
        <v>2.48</v>
      </c>
      <c r="O143" s="24">
        <v>2.48</v>
      </c>
      <c r="P143" s="25">
        <v>0</v>
      </c>
      <c r="Q143" s="24">
        <v>0</v>
      </c>
      <c r="R143" s="25">
        <v>176.67</v>
      </c>
      <c r="S143" s="24">
        <v>124.11999999999999</v>
      </c>
    </row>
    <row r="144" spans="1:19" ht="15" hidden="1" customHeight="1" x14ac:dyDescent="0.2">
      <c r="A144" s="13" t="s">
        <v>0</v>
      </c>
      <c r="B144" s="12" t="s">
        <v>38</v>
      </c>
      <c r="C144" s="11" t="s">
        <v>37</v>
      </c>
      <c r="D144" s="25">
        <v>17.54</v>
      </c>
      <c r="E144" s="24">
        <v>14.46</v>
      </c>
      <c r="F144" s="25">
        <v>9.5</v>
      </c>
      <c r="G144" s="24">
        <v>1.73</v>
      </c>
      <c r="H144" s="25">
        <v>0</v>
      </c>
      <c r="I144" s="24">
        <v>0</v>
      </c>
      <c r="J144" s="25">
        <v>0</v>
      </c>
      <c r="K144" s="24">
        <v>0</v>
      </c>
      <c r="L144" s="25"/>
      <c r="M144" s="24"/>
      <c r="N144" s="25">
        <v>0</v>
      </c>
      <c r="O144" s="24">
        <v>0</v>
      </c>
      <c r="P144" s="25">
        <v>0</v>
      </c>
      <c r="Q144" s="24">
        <v>0</v>
      </c>
      <c r="R144" s="25">
        <v>31.11</v>
      </c>
      <c r="S144" s="24">
        <v>0</v>
      </c>
    </row>
    <row r="145" spans="1:19" ht="15" hidden="1" customHeight="1" x14ac:dyDescent="0.2">
      <c r="A145" s="13" t="s">
        <v>0</v>
      </c>
      <c r="B145" s="12" t="s">
        <v>36</v>
      </c>
      <c r="C145" s="11" t="s">
        <v>35</v>
      </c>
      <c r="D145" s="25">
        <v>17.740000000000002</v>
      </c>
      <c r="E145" s="24">
        <v>9.0299999999999994</v>
      </c>
      <c r="F145" s="25">
        <v>48.25</v>
      </c>
      <c r="G145" s="24">
        <v>42.26</v>
      </c>
      <c r="H145" s="25">
        <v>0</v>
      </c>
      <c r="I145" s="24">
        <v>0</v>
      </c>
      <c r="J145" s="25">
        <v>2.38</v>
      </c>
      <c r="K145" s="24">
        <v>2.2599999999999998</v>
      </c>
      <c r="L145" s="25"/>
      <c r="M145" s="24"/>
      <c r="N145" s="25">
        <v>0</v>
      </c>
      <c r="O145" s="24">
        <v>0</v>
      </c>
      <c r="P145" s="25">
        <v>0</v>
      </c>
      <c r="Q145" s="24">
        <v>0</v>
      </c>
      <c r="R145" s="25">
        <v>314.16999999999996</v>
      </c>
      <c r="S145" s="24">
        <v>147.41</v>
      </c>
    </row>
    <row r="146" spans="1:19" ht="15" hidden="1" customHeight="1" x14ac:dyDescent="0.2">
      <c r="A146" s="13" t="s">
        <v>0</v>
      </c>
      <c r="B146" s="12" t="s">
        <v>34</v>
      </c>
      <c r="C146" s="11" t="s">
        <v>33</v>
      </c>
      <c r="D146" s="25">
        <v>54.45</v>
      </c>
      <c r="E146" s="24">
        <v>4.42</v>
      </c>
      <c r="F146" s="25">
        <v>24.02</v>
      </c>
      <c r="G146" s="24">
        <v>12.17</v>
      </c>
      <c r="H146" s="25">
        <v>2.4300000000000002</v>
      </c>
      <c r="I146" s="24">
        <v>0</v>
      </c>
      <c r="J146" s="25">
        <v>2.66</v>
      </c>
      <c r="K146" s="24">
        <v>0.64</v>
      </c>
      <c r="L146" s="25"/>
      <c r="M146" s="24"/>
      <c r="N146" s="25">
        <v>4.93</v>
      </c>
      <c r="O146" s="24">
        <v>0</v>
      </c>
      <c r="P146" s="25">
        <v>0</v>
      </c>
      <c r="Q146" s="24">
        <v>0</v>
      </c>
      <c r="R146" s="25">
        <v>66.5</v>
      </c>
      <c r="S146" s="24">
        <v>53.39</v>
      </c>
    </row>
    <row r="147" spans="1:19" ht="15" hidden="1" customHeight="1" x14ac:dyDescent="0.2">
      <c r="A147" s="13" t="s">
        <v>0</v>
      </c>
      <c r="B147" s="12" t="s">
        <v>32</v>
      </c>
      <c r="C147" s="11" t="s">
        <v>31</v>
      </c>
      <c r="D147" s="25">
        <v>38.68</v>
      </c>
      <c r="E147" s="24">
        <v>0</v>
      </c>
      <c r="F147" s="25">
        <v>14.510000000000002</v>
      </c>
      <c r="G147" s="24">
        <v>0.45</v>
      </c>
      <c r="H147" s="25">
        <v>0</v>
      </c>
      <c r="I147" s="24">
        <v>0</v>
      </c>
      <c r="J147" s="25">
        <v>1.55</v>
      </c>
      <c r="K147" s="24">
        <v>1.55</v>
      </c>
      <c r="L147" s="25"/>
      <c r="M147" s="24"/>
      <c r="N147" s="25">
        <v>0</v>
      </c>
      <c r="O147" s="24">
        <v>0</v>
      </c>
      <c r="P147" s="25">
        <v>0</v>
      </c>
      <c r="Q147" s="24">
        <v>0</v>
      </c>
      <c r="R147" s="25">
        <v>0</v>
      </c>
      <c r="S147" s="24">
        <v>0</v>
      </c>
    </row>
    <row r="148" spans="1:19" ht="15" hidden="1" customHeight="1" x14ac:dyDescent="0.2">
      <c r="A148" s="13" t="s">
        <v>0</v>
      </c>
      <c r="B148" s="12" t="s">
        <v>30</v>
      </c>
      <c r="C148" s="11" t="s">
        <v>29</v>
      </c>
      <c r="D148" s="25">
        <v>18.149999999999999</v>
      </c>
      <c r="E148" s="24">
        <v>10.39</v>
      </c>
      <c r="F148" s="25">
        <v>19.760000000000002</v>
      </c>
      <c r="G148" s="24">
        <v>17.46</v>
      </c>
      <c r="H148" s="25">
        <v>0</v>
      </c>
      <c r="I148" s="24">
        <v>0</v>
      </c>
      <c r="J148" s="25">
        <v>0</v>
      </c>
      <c r="K148" s="24">
        <v>0</v>
      </c>
      <c r="L148" s="25"/>
      <c r="M148" s="24"/>
      <c r="N148" s="25">
        <v>0.04</v>
      </c>
      <c r="O148" s="24">
        <v>0</v>
      </c>
      <c r="P148" s="25">
        <v>0</v>
      </c>
      <c r="Q148" s="24">
        <v>0</v>
      </c>
      <c r="R148" s="25">
        <v>0</v>
      </c>
      <c r="S148" s="24">
        <v>0</v>
      </c>
    </row>
    <row r="149" spans="1:19" ht="15" hidden="1" customHeight="1" x14ac:dyDescent="0.2">
      <c r="A149" s="23" t="s">
        <v>0</v>
      </c>
      <c r="B149" s="22" t="s">
        <v>28</v>
      </c>
      <c r="C149" s="21" t="s">
        <v>27</v>
      </c>
      <c r="D149" s="20">
        <v>28.99</v>
      </c>
      <c r="E149" s="19">
        <v>0</v>
      </c>
      <c r="F149" s="20">
        <v>4.99</v>
      </c>
      <c r="G149" s="19">
        <v>2.99</v>
      </c>
      <c r="H149" s="20">
        <v>0</v>
      </c>
      <c r="I149" s="19">
        <v>0</v>
      </c>
      <c r="J149" s="20">
        <v>2.37</v>
      </c>
      <c r="K149" s="19">
        <v>2.37</v>
      </c>
      <c r="L149" s="20"/>
      <c r="M149" s="19"/>
      <c r="N149" s="20">
        <v>1.57</v>
      </c>
      <c r="O149" s="19">
        <v>1.57</v>
      </c>
      <c r="P149" s="20">
        <v>0</v>
      </c>
      <c r="Q149" s="19">
        <v>0</v>
      </c>
      <c r="R149" s="20">
        <v>0.38</v>
      </c>
      <c r="S149" s="19">
        <v>0.38</v>
      </c>
    </row>
    <row r="150" spans="1:19" ht="15" hidden="1" customHeight="1" x14ac:dyDescent="0.2">
      <c r="A150" s="13" t="s">
        <v>0</v>
      </c>
      <c r="B150" s="12" t="s">
        <v>26</v>
      </c>
      <c r="C150" s="11" t="s">
        <v>25</v>
      </c>
      <c r="D150" s="25">
        <v>86.210000000000008</v>
      </c>
      <c r="E150" s="24">
        <v>0.39</v>
      </c>
      <c r="F150" s="25">
        <v>31.97</v>
      </c>
      <c r="G150" s="24">
        <v>25.46</v>
      </c>
      <c r="H150" s="25">
        <v>0.49</v>
      </c>
      <c r="I150" s="24">
        <v>0</v>
      </c>
      <c r="J150" s="25">
        <v>8.2100000000000009</v>
      </c>
      <c r="K150" s="24">
        <v>2.92</v>
      </c>
      <c r="L150" s="25"/>
      <c r="M150" s="24"/>
      <c r="N150" s="25">
        <v>0</v>
      </c>
      <c r="O150" s="24">
        <v>0</v>
      </c>
      <c r="P150" s="25">
        <v>15.28</v>
      </c>
      <c r="Q150" s="24">
        <v>15.28</v>
      </c>
      <c r="R150" s="25">
        <v>13.620000000000001</v>
      </c>
      <c r="S150" s="24">
        <v>0</v>
      </c>
    </row>
    <row r="151" spans="1:19" ht="15" hidden="1" customHeight="1" x14ac:dyDescent="0.2">
      <c r="A151" s="13" t="s">
        <v>0</v>
      </c>
      <c r="B151" s="12" t="s">
        <v>24</v>
      </c>
      <c r="C151" s="11" t="s">
        <v>23</v>
      </c>
      <c r="D151" s="25">
        <v>122.66</v>
      </c>
      <c r="E151" s="24">
        <v>47.05</v>
      </c>
      <c r="F151" s="25">
        <v>153.64999999999998</v>
      </c>
      <c r="G151" s="24">
        <v>109.21</v>
      </c>
      <c r="H151" s="25">
        <v>7.7</v>
      </c>
      <c r="I151" s="24">
        <v>7.7</v>
      </c>
      <c r="J151" s="25">
        <v>5.6899999999999995</v>
      </c>
      <c r="K151" s="24">
        <v>3.67</v>
      </c>
      <c r="L151" s="25"/>
      <c r="M151" s="24"/>
      <c r="N151" s="25">
        <v>0</v>
      </c>
      <c r="O151" s="24">
        <v>0</v>
      </c>
      <c r="P151" s="25">
        <v>3.5</v>
      </c>
      <c r="Q151" s="24">
        <v>3.5</v>
      </c>
      <c r="R151" s="25">
        <v>18.59</v>
      </c>
      <c r="S151" s="24">
        <v>1.2</v>
      </c>
    </row>
    <row r="152" spans="1:19" ht="15" hidden="1" customHeight="1" x14ac:dyDescent="0.2">
      <c r="A152" s="13" t="s">
        <v>0</v>
      </c>
      <c r="B152" s="12" t="s">
        <v>22</v>
      </c>
      <c r="C152" s="11" t="s">
        <v>21</v>
      </c>
      <c r="D152" s="25">
        <v>51.16</v>
      </c>
      <c r="E152" s="24">
        <v>24.84</v>
      </c>
      <c r="F152" s="25">
        <v>89.83</v>
      </c>
      <c r="G152" s="24">
        <v>74.739999999999995</v>
      </c>
      <c r="H152" s="25">
        <v>0.67</v>
      </c>
      <c r="I152" s="24">
        <v>0.67</v>
      </c>
      <c r="J152" s="25">
        <v>0</v>
      </c>
      <c r="K152" s="24">
        <v>0</v>
      </c>
      <c r="L152" s="25"/>
      <c r="M152" s="24"/>
      <c r="N152" s="25">
        <v>0.9</v>
      </c>
      <c r="O152" s="24">
        <v>0.9</v>
      </c>
      <c r="P152" s="25">
        <v>0</v>
      </c>
      <c r="Q152" s="24">
        <v>0</v>
      </c>
      <c r="R152" s="25">
        <v>7.33</v>
      </c>
      <c r="S152" s="24">
        <v>0</v>
      </c>
    </row>
    <row r="153" spans="1:19" ht="15" hidden="1" customHeight="1" x14ac:dyDescent="0.2">
      <c r="A153" s="13" t="s">
        <v>0</v>
      </c>
      <c r="B153" s="12" t="s">
        <v>20</v>
      </c>
      <c r="C153" s="11" t="s">
        <v>19</v>
      </c>
      <c r="D153" s="25">
        <v>117.22999999999999</v>
      </c>
      <c r="E153" s="24">
        <v>7.42</v>
      </c>
      <c r="F153" s="25">
        <v>28.950000000000003</v>
      </c>
      <c r="G153" s="24">
        <v>9.4</v>
      </c>
      <c r="H153" s="25">
        <v>0</v>
      </c>
      <c r="I153" s="24">
        <v>0</v>
      </c>
      <c r="J153" s="25">
        <v>12.139999999999999</v>
      </c>
      <c r="K153" s="24">
        <v>8.8699999999999992</v>
      </c>
      <c r="L153" s="25"/>
      <c r="M153" s="24"/>
      <c r="N153" s="25">
        <v>5.51</v>
      </c>
      <c r="O153" s="24">
        <v>5.51</v>
      </c>
      <c r="P153" s="25">
        <v>125.27000000000001</v>
      </c>
      <c r="Q153" s="24">
        <v>97.48</v>
      </c>
      <c r="R153" s="25">
        <v>0</v>
      </c>
      <c r="S153" s="24">
        <v>0</v>
      </c>
    </row>
    <row r="154" spans="1:19" ht="15" hidden="1" customHeight="1" x14ac:dyDescent="0.2">
      <c r="A154" s="13" t="s">
        <v>0</v>
      </c>
      <c r="B154" s="12" t="s">
        <v>18</v>
      </c>
      <c r="C154" s="11" t="s">
        <v>17</v>
      </c>
      <c r="D154" s="25">
        <v>54.92</v>
      </c>
      <c r="E154" s="24">
        <v>16.829999999999998</v>
      </c>
      <c r="F154" s="25">
        <v>58.24</v>
      </c>
      <c r="G154" s="24">
        <v>39.14</v>
      </c>
      <c r="H154" s="25">
        <v>0.85</v>
      </c>
      <c r="I154" s="24">
        <v>0</v>
      </c>
      <c r="J154" s="25">
        <v>6.34</v>
      </c>
      <c r="K154" s="24">
        <v>6.34</v>
      </c>
      <c r="L154" s="25"/>
      <c r="M154" s="24"/>
      <c r="N154" s="25">
        <v>0</v>
      </c>
      <c r="O154" s="24">
        <v>0</v>
      </c>
      <c r="P154" s="25">
        <v>26.84</v>
      </c>
      <c r="Q154" s="24">
        <v>18.8</v>
      </c>
      <c r="R154" s="25">
        <v>146.07999999999998</v>
      </c>
      <c r="S154" s="24">
        <v>19.22</v>
      </c>
    </row>
    <row r="155" spans="1:19" ht="15" hidden="1" customHeight="1" x14ac:dyDescent="0.2">
      <c r="A155" s="13" t="s">
        <v>0</v>
      </c>
      <c r="B155" s="12" t="s">
        <v>16</v>
      </c>
      <c r="C155" s="11" t="s">
        <v>130</v>
      </c>
      <c r="D155" s="25">
        <v>96.89</v>
      </c>
      <c r="E155" s="24">
        <v>6.01</v>
      </c>
      <c r="F155" s="25">
        <v>97.89</v>
      </c>
      <c r="G155" s="24">
        <v>65.989999999999995</v>
      </c>
      <c r="H155" s="25">
        <v>0</v>
      </c>
      <c r="I155" s="24">
        <v>0</v>
      </c>
      <c r="J155" s="25">
        <v>15.19</v>
      </c>
      <c r="K155" s="24">
        <v>7.72</v>
      </c>
      <c r="L155" s="25"/>
      <c r="M155" s="24"/>
      <c r="N155" s="25">
        <v>1.81</v>
      </c>
      <c r="O155" s="24">
        <v>1.81</v>
      </c>
      <c r="P155" s="25">
        <v>9.3800000000000008</v>
      </c>
      <c r="Q155" s="24">
        <v>9.3800000000000008</v>
      </c>
      <c r="R155" s="25">
        <v>5.95</v>
      </c>
      <c r="S155" s="24">
        <v>0</v>
      </c>
    </row>
    <row r="156" spans="1:19" ht="15" hidden="1" customHeight="1" x14ac:dyDescent="0.2">
      <c r="A156" s="13" t="s">
        <v>0</v>
      </c>
      <c r="B156" s="12" t="s">
        <v>14</v>
      </c>
      <c r="C156" s="11" t="s">
        <v>13</v>
      </c>
      <c r="D156" s="25">
        <v>21.759999999999998</v>
      </c>
      <c r="E156" s="24">
        <v>1.86</v>
      </c>
      <c r="F156" s="25">
        <v>23.81</v>
      </c>
      <c r="G156" s="24">
        <v>16.579999999999998</v>
      </c>
      <c r="H156" s="25">
        <v>0</v>
      </c>
      <c r="I156" s="24">
        <v>0</v>
      </c>
      <c r="J156" s="25">
        <v>6.16</v>
      </c>
      <c r="K156" s="24">
        <v>6.16</v>
      </c>
      <c r="L156" s="25"/>
      <c r="M156" s="24"/>
      <c r="N156" s="25">
        <v>0</v>
      </c>
      <c r="O156" s="24">
        <v>0</v>
      </c>
      <c r="P156" s="25">
        <v>0</v>
      </c>
      <c r="Q156" s="24">
        <v>0</v>
      </c>
      <c r="R156" s="25">
        <v>5.0599999999999996</v>
      </c>
      <c r="S156" s="24">
        <v>0.05</v>
      </c>
    </row>
    <row r="157" spans="1:19" ht="15" hidden="1" customHeight="1" x14ac:dyDescent="0.2">
      <c r="A157" s="23" t="s">
        <v>0</v>
      </c>
      <c r="B157" s="22" t="s">
        <v>12</v>
      </c>
      <c r="C157" s="21" t="s">
        <v>11</v>
      </c>
      <c r="D157" s="20">
        <v>267.39</v>
      </c>
      <c r="E157" s="19">
        <v>38.81</v>
      </c>
      <c r="F157" s="20">
        <v>104.99000000000001</v>
      </c>
      <c r="G157" s="19">
        <v>73.28</v>
      </c>
      <c r="H157" s="20">
        <v>24.48</v>
      </c>
      <c r="I157" s="19">
        <v>8</v>
      </c>
      <c r="J157" s="20">
        <v>13.58</v>
      </c>
      <c r="K157" s="19">
        <v>8.31</v>
      </c>
      <c r="L157" s="20"/>
      <c r="M157" s="19"/>
      <c r="N157" s="20">
        <v>0.99</v>
      </c>
      <c r="O157" s="19">
        <v>0.99</v>
      </c>
      <c r="P157" s="20">
        <v>51.7</v>
      </c>
      <c r="Q157" s="19">
        <v>51.7</v>
      </c>
      <c r="R157" s="20">
        <v>6.39</v>
      </c>
      <c r="S157" s="19">
        <v>0</v>
      </c>
    </row>
    <row r="158" spans="1:19" ht="15" hidden="1" customHeight="1" x14ac:dyDescent="0.2">
      <c r="A158" s="18">
        <v>2012</v>
      </c>
      <c r="B158" s="17">
        <v>9999</v>
      </c>
      <c r="C158" s="16" t="s">
        <v>10</v>
      </c>
      <c r="D158" s="15">
        <f t="shared" ref="D158:S158" si="15">SUM(D123:D157)</f>
        <v>3061.4299999999994</v>
      </c>
      <c r="E158" s="14">
        <f t="shared" si="15"/>
        <v>493.99999999999989</v>
      </c>
      <c r="F158" s="15">
        <f t="shared" si="15"/>
        <v>1074.2199999999998</v>
      </c>
      <c r="G158" s="14">
        <f t="shared" si="15"/>
        <v>697.19999999999993</v>
      </c>
      <c r="H158" s="15">
        <f t="shared" si="15"/>
        <v>69.02</v>
      </c>
      <c r="I158" s="14">
        <f t="shared" si="15"/>
        <v>30.53</v>
      </c>
      <c r="J158" s="15">
        <f t="shared" si="15"/>
        <v>172.97</v>
      </c>
      <c r="K158" s="14">
        <f t="shared" si="15"/>
        <v>86.529999999999987</v>
      </c>
      <c r="L158" s="34"/>
      <c r="M158" s="33"/>
      <c r="N158" s="15">
        <f t="shared" si="15"/>
        <v>115.38000000000001</v>
      </c>
      <c r="O158" s="14">
        <f t="shared" si="15"/>
        <v>41.78</v>
      </c>
      <c r="P158" s="15">
        <f t="shared" si="15"/>
        <v>280.24</v>
      </c>
      <c r="Q158" s="14">
        <f t="shared" si="15"/>
        <v>222</v>
      </c>
      <c r="R158" s="15">
        <f t="shared" si="15"/>
        <v>1409.8799999999999</v>
      </c>
      <c r="S158" s="14">
        <f t="shared" si="15"/>
        <v>455.09</v>
      </c>
    </row>
    <row r="159" spans="1:19" ht="15" hidden="1" customHeight="1" x14ac:dyDescent="0.2">
      <c r="A159" s="13">
        <v>2012</v>
      </c>
      <c r="B159" s="12">
        <v>1999</v>
      </c>
      <c r="C159" s="11" t="s">
        <v>9</v>
      </c>
      <c r="D159" s="10">
        <f t="shared" ref="D159:S159" si="16">SUM(D123:D133)</f>
        <v>1249</v>
      </c>
      <c r="E159" s="9">
        <f t="shared" si="16"/>
        <v>231.95</v>
      </c>
      <c r="F159" s="10">
        <f t="shared" si="16"/>
        <v>227</v>
      </c>
      <c r="G159" s="9">
        <f t="shared" si="16"/>
        <v>121.75</v>
      </c>
      <c r="H159" s="10">
        <f t="shared" si="16"/>
        <v>21.819999999999997</v>
      </c>
      <c r="I159" s="9">
        <f t="shared" si="16"/>
        <v>12.51</v>
      </c>
      <c r="J159" s="10">
        <f t="shared" si="16"/>
        <v>59.37</v>
      </c>
      <c r="K159" s="9">
        <f t="shared" si="16"/>
        <v>30.28</v>
      </c>
      <c r="L159" s="25"/>
      <c r="M159" s="24"/>
      <c r="N159" s="10">
        <f t="shared" si="16"/>
        <v>30.9</v>
      </c>
      <c r="O159" s="9">
        <f t="shared" si="16"/>
        <v>24.83</v>
      </c>
      <c r="P159" s="10">
        <f t="shared" si="16"/>
        <v>45.849999999999994</v>
      </c>
      <c r="Q159" s="9">
        <f t="shared" si="16"/>
        <v>25.68</v>
      </c>
      <c r="R159" s="10">
        <f t="shared" si="16"/>
        <v>385.89</v>
      </c>
      <c r="S159" s="9">
        <f t="shared" si="16"/>
        <v>27.17</v>
      </c>
    </row>
    <row r="160" spans="1:19" ht="15" hidden="1" customHeight="1" x14ac:dyDescent="0.2">
      <c r="A160" s="13">
        <v>2012</v>
      </c>
      <c r="B160" s="12">
        <v>2999</v>
      </c>
      <c r="C160" s="11" t="s">
        <v>8</v>
      </c>
      <c r="D160" s="10">
        <f t="shared" ref="D160:S160" si="17">SUM(D134:D140)</f>
        <v>700.86000000000013</v>
      </c>
      <c r="E160" s="9">
        <f t="shared" si="17"/>
        <v>57.74</v>
      </c>
      <c r="F160" s="10">
        <f t="shared" si="17"/>
        <v>93.9</v>
      </c>
      <c r="G160" s="9">
        <f t="shared" si="17"/>
        <v>50.85</v>
      </c>
      <c r="H160" s="10">
        <f t="shared" si="17"/>
        <v>10.58</v>
      </c>
      <c r="I160" s="9">
        <f t="shared" si="17"/>
        <v>1.65</v>
      </c>
      <c r="J160" s="10">
        <f t="shared" si="17"/>
        <v>30.4</v>
      </c>
      <c r="K160" s="9">
        <f t="shared" si="17"/>
        <v>5.44</v>
      </c>
      <c r="L160" s="25"/>
      <c r="M160" s="24"/>
      <c r="N160" s="10">
        <f t="shared" si="17"/>
        <v>64.36</v>
      </c>
      <c r="O160" s="9">
        <f t="shared" si="17"/>
        <v>1.8</v>
      </c>
      <c r="P160" s="10">
        <f t="shared" si="17"/>
        <v>2.42</v>
      </c>
      <c r="Q160" s="9">
        <f t="shared" si="17"/>
        <v>0.18</v>
      </c>
      <c r="R160" s="10">
        <f t="shared" si="17"/>
        <v>210.03</v>
      </c>
      <c r="S160" s="9">
        <f t="shared" si="17"/>
        <v>64.55</v>
      </c>
    </row>
    <row r="161" spans="1:19" ht="15" hidden="1" customHeight="1" x14ac:dyDescent="0.2">
      <c r="A161" s="13">
        <v>2012</v>
      </c>
      <c r="B161" s="12">
        <v>3999</v>
      </c>
      <c r="C161" s="11" t="s">
        <v>7</v>
      </c>
      <c r="D161" s="10">
        <f t="shared" ref="D161:S161" si="18">SUM(D141:D149)</f>
        <v>293.34999999999997</v>
      </c>
      <c r="E161" s="9">
        <f t="shared" si="18"/>
        <v>61.100000000000009</v>
      </c>
      <c r="F161" s="10">
        <f t="shared" si="18"/>
        <v>163.99</v>
      </c>
      <c r="G161" s="9">
        <f t="shared" si="18"/>
        <v>110.8</v>
      </c>
      <c r="H161" s="10">
        <f t="shared" si="18"/>
        <v>2.4300000000000002</v>
      </c>
      <c r="I161" s="9">
        <f t="shared" si="18"/>
        <v>0</v>
      </c>
      <c r="J161" s="10">
        <f t="shared" si="18"/>
        <v>15.89</v>
      </c>
      <c r="K161" s="9">
        <f t="shared" si="18"/>
        <v>6.82</v>
      </c>
      <c r="L161" s="25"/>
      <c r="M161" s="24"/>
      <c r="N161" s="10">
        <f t="shared" si="18"/>
        <v>10.91</v>
      </c>
      <c r="O161" s="9">
        <f t="shared" si="18"/>
        <v>5.94</v>
      </c>
      <c r="P161" s="10">
        <f t="shared" si="18"/>
        <v>0</v>
      </c>
      <c r="Q161" s="9">
        <f t="shared" si="18"/>
        <v>0</v>
      </c>
      <c r="R161" s="10">
        <f t="shared" si="18"/>
        <v>610.93999999999994</v>
      </c>
      <c r="S161" s="9">
        <f t="shared" si="18"/>
        <v>342.9</v>
      </c>
    </row>
    <row r="162" spans="1:19" ht="15" hidden="1" customHeight="1" thickBot="1" x14ac:dyDescent="0.25">
      <c r="A162" s="8">
        <v>2012</v>
      </c>
      <c r="B162" s="7">
        <v>4999</v>
      </c>
      <c r="C162" s="6" t="s">
        <v>6</v>
      </c>
      <c r="D162" s="5">
        <f t="shared" ref="D162:S162" si="19">SUM(D150:D157)</f>
        <v>818.22</v>
      </c>
      <c r="E162" s="4">
        <f t="shared" si="19"/>
        <v>143.21</v>
      </c>
      <c r="F162" s="5">
        <f t="shared" si="19"/>
        <v>589.32999999999993</v>
      </c>
      <c r="G162" s="4">
        <f t="shared" si="19"/>
        <v>413.79999999999995</v>
      </c>
      <c r="H162" s="5">
        <f t="shared" si="19"/>
        <v>34.19</v>
      </c>
      <c r="I162" s="4">
        <f t="shared" si="19"/>
        <v>16.37</v>
      </c>
      <c r="J162" s="5">
        <f t="shared" si="19"/>
        <v>67.309999999999988</v>
      </c>
      <c r="K162" s="4">
        <f t="shared" si="19"/>
        <v>43.989999999999995</v>
      </c>
      <c r="L162" s="32"/>
      <c r="M162" s="31"/>
      <c r="N162" s="5">
        <f t="shared" si="19"/>
        <v>9.2100000000000009</v>
      </c>
      <c r="O162" s="4">
        <f t="shared" si="19"/>
        <v>9.2100000000000009</v>
      </c>
      <c r="P162" s="5">
        <f t="shared" si="19"/>
        <v>231.97000000000003</v>
      </c>
      <c r="Q162" s="4">
        <f t="shared" si="19"/>
        <v>196.14</v>
      </c>
      <c r="R162" s="5">
        <f t="shared" si="19"/>
        <v>203.01999999999995</v>
      </c>
      <c r="S162" s="4">
        <f t="shared" si="19"/>
        <v>20.47</v>
      </c>
    </row>
    <row r="163" spans="1:19" ht="15" hidden="1" customHeight="1" thickBot="1" x14ac:dyDescent="0.2">
      <c r="A163" s="30">
        <v>2013</v>
      </c>
      <c r="B163" s="29" t="s">
        <v>4</v>
      </c>
      <c r="C163" s="28" t="s">
        <v>3</v>
      </c>
      <c r="D163" s="27">
        <v>66.900000000000006</v>
      </c>
      <c r="E163" s="26">
        <v>12.690000000000001</v>
      </c>
      <c r="F163" s="27">
        <v>29.09</v>
      </c>
      <c r="G163" s="26">
        <v>16.059999999999999</v>
      </c>
      <c r="H163" s="27">
        <v>0.8</v>
      </c>
      <c r="I163" s="26">
        <v>0.8</v>
      </c>
      <c r="J163" s="27">
        <v>0.99</v>
      </c>
      <c r="K163" s="26">
        <v>0.99</v>
      </c>
      <c r="L163" s="27"/>
      <c r="M163" s="26"/>
      <c r="N163" s="27">
        <v>0</v>
      </c>
      <c r="O163" s="26">
        <v>0</v>
      </c>
      <c r="P163" s="27">
        <v>0.97</v>
      </c>
      <c r="Q163" s="26">
        <v>0.97</v>
      </c>
      <c r="R163" s="27">
        <v>11.15</v>
      </c>
      <c r="S163" s="26">
        <v>3.48</v>
      </c>
    </row>
    <row r="164" spans="1:19" ht="15" hidden="1" customHeight="1" x14ac:dyDescent="0.2">
      <c r="A164" s="13">
        <v>2013</v>
      </c>
      <c r="B164" s="12" t="s">
        <v>78</v>
      </c>
      <c r="C164" s="11" t="s">
        <v>77</v>
      </c>
      <c r="D164" s="25">
        <v>29.71</v>
      </c>
      <c r="E164" s="24">
        <v>6.13</v>
      </c>
      <c r="F164" s="25">
        <v>15.27</v>
      </c>
      <c r="G164" s="24">
        <v>12.799999999999999</v>
      </c>
      <c r="H164" s="25">
        <v>2.5499999999999998</v>
      </c>
      <c r="I164" s="24">
        <v>2.09</v>
      </c>
      <c r="J164" s="25">
        <v>2.56</v>
      </c>
      <c r="K164" s="24">
        <v>0</v>
      </c>
      <c r="L164" s="25"/>
      <c r="M164" s="24"/>
      <c r="N164" s="25">
        <v>0</v>
      </c>
      <c r="O164" s="24">
        <v>0</v>
      </c>
      <c r="P164" s="25">
        <v>0</v>
      </c>
      <c r="Q164" s="24">
        <v>0</v>
      </c>
      <c r="R164" s="25">
        <v>14.200000000000001</v>
      </c>
      <c r="S164" s="24">
        <v>5.83</v>
      </c>
    </row>
    <row r="165" spans="1:19" ht="15" hidden="1" customHeight="1" x14ac:dyDescent="0.2">
      <c r="A165" s="13">
        <v>2013</v>
      </c>
      <c r="B165" s="12" t="s">
        <v>76</v>
      </c>
      <c r="C165" s="11" t="s">
        <v>75</v>
      </c>
      <c r="D165" s="25">
        <v>176.74</v>
      </c>
      <c r="E165" s="24">
        <v>57.77</v>
      </c>
      <c r="F165" s="25">
        <v>31.950000000000003</v>
      </c>
      <c r="G165" s="24">
        <v>21.68</v>
      </c>
      <c r="H165" s="25">
        <v>4.3</v>
      </c>
      <c r="I165" s="24">
        <v>4.05</v>
      </c>
      <c r="J165" s="25">
        <v>8.44</v>
      </c>
      <c r="K165" s="24">
        <v>8.44</v>
      </c>
      <c r="L165" s="25"/>
      <c r="M165" s="24"/>
      <c r="N165" s="25">
        <v>4.57</v>
      </c>
      <c r="O165" s="24">
        <v>3.64</v>
      </c>
      <c r="P165" s="25">
        <v>13.530000000000001</v>
      </c>
      <c r="Q165" s="24">
        <v>13.530000000000001</v>
      </c>
      <c r="R165" s="25">
        <v>221.02000000000007</v>
      </c>
      <c r="S165" s="24">
        <v>31.83</v>
      </c>
    </row>
    <row r="166" spans="1:19" ht="15" hidden="1" customHeight="1" x14ac:dyDescent="0.2">
      <c r="A166" s="13">
        <v>2013</v>
      </c>
      <c r="B166" s="12" t="s">
        <v>74</v>
      </c>
      <c r="C166" s="11" t="s">
        <v>73</v>
      </c>
      <c r="D166" s="25">
        <v>31.96</v>
      </c>
      <c r="E166" s="24">
        <v>4.8</v>
      </c>
      <c r="F166" s="25">
        <v>35.03</v>
      </c>
      <c r="G166" s="24">
        <v>19.940000000000001</v>
      </c>
      <c r="H166" s="25">
        <v>0</v>
      </c>
      <c r="I166" s="24">
        <v>0</v>
      </c>
      <c r="J166" s="25">
        <v>0.95</v>
      </c>
      <c r="K166" s="24">
        <v>0</v>
      </c>
      <c r="L166" s="25"/>
      <c r="M166" s="24"/>
      <c r="N166" s="25">
        <v>3.51</v>
      </c>
      <c r="O166" s="24">
        <v>0</v>
      </c>
      <c r="P166" s="25">
        <v>0</v>
      </c>
      <c r="Q166" s="24">
        <v>0</v>
      </c>
      <c r="R166" s="25">
        <v>4.03</v>
      </c>
      <c r="S166" s="24">
        <v>0</v>
      </c>
    </row>
    <row r="167" spans="1:19" ht="15" hidden="1" customHeight="1" x14ac:dyDescent="0.2">
      <c r="A167" s="13">
        <v>2013</v>
      </c>
      <c r="B167" s="12" t="s">
        <v>72</v>
      </c>
      <c r="C167" s="11" t="s">
        <v>71</v>
      </c>
      <c r="D167" s="25">
        <v>87.54</v>
      </c>
      <c r="E167" s="24">
        <v>9.4</v>
      </c>
      <c r="F167" s="25">
        <v>7.17</v>
      </c>
      <c r="G167" s="24">
        <v>2.57</v>
      </c>
      <c r="H167" s="25">
        <v>4.34</v>
      </c>
      <c r="I167" s="24">
        <v>1.19</v>
      </c>
      <c r="J167" s="25">
        <v>0</v>
      </c>
      <c r="K167" s="24">
        <v>0</v>
      </c>
      <c r="L167" s="25"/>
      <c r="M167" s="24"/>
      <c r="N167" s="25">
        <v>0.97</v>
      </c>
      <c r="O167" s="24">
        <v>0.97</v>
      </c>
      <c r="P167" s="25">
        <v>26.76</v>
      </c>
      <c r="Q167" s="24">
        <v>26.76</v>
      </c>
      <c r="R167" s="25">
        <v>0.94</v>
      </c>
      <c r="S167" s="24">
        <v>0</v>
      </c>
    </row>
    <row r="168" spans="1:19" ht="15" hidden="1" customHeight="1" x14ac:dyDescent="0.2">
      <c r="A168" s="13">
        <v>2013</v>
      </c>
      <c r="B168" s="12" t="s">
        <v>70</v>
      </c>
      <c r="C168" s="11" t="s">
        <v>69</v>
      </c>
      <c r="D168" s="25">
        <v>167.85000000000005</v>
      </c>
      <c r="E168" s="24">
        <v>19.96</v>
      </c>
      <c r="F168" s="25">
        <v>18.710000000000004</v>
      </c>
      <c r="G168" s="24">
        <v>18.710000000000004</v>
      </c>
      <c r="H168" s="25">
        <v>0</v>
      </c>
      <c r="I168" s="24">
        <v>0</v>
      </c>
      <c r="J168" s="25">
        <v>0</v>
      </c>
      <c r="K168" s="24">
        <v>0</v>
      </c>
      <c r="L168" s="25"/>
      <c r="M168" s="24"/>
      <c r="N168" s="25">
        <v>7.7100000000000009</v>
      </c>
      <c r="O168" s="24">
        <v>4.79</v>
      </c>
      <c r="P168" s="25">
        <v>0</v>
      </c>
      <c r="Q168" s="24">
        <v>0</v>
      </c>
      <c r="R168" s="25">
        <v>102.27999999999997</v>
      </c>
      <c r="S168" s="24">
        <v>1.41</v>
      </c>
    </row>
    <row r="169" spans="1:19" ht="15" customHeight="1" x14ac:dyDescent="0.2">
      <c r="A169" s="13">
        <v>2013</v>
      </c>
      <c r="B169" s="12" t="s">
        <v>68</v>
      </c>
      <c r="C169" s="11" t="s">
        <v>129</v>
      </c>
      <c r="D169" s="25">
        <v>145.48000000000002</v>
      </c>
      <c r="E169" s="24">
        <v>23.32</v>
      </c>
      <c r="F169" s="25">
        <v>8.9600000000000009</v>
      </c>
      <c r="G169" s="24">
        <v>7.72</v>
      </c>
      <c r="H169" s="25">
        <v>0</v>
      </c>
      <c r="I169" s="24">
        <v>0</v>
      </c>
      <c r="J169" s="25">
        <v>0</v>
      </c>
      <c r="K169" s="24">
        <v>0</v>
      </c>
      <c r="L169" s="25"/>
      <c r="M169" s="24"/>
      <c r="N169" s="25">
        <v>8.44</v>
      </c>
      <c r="O169" s="24">
        <v>8.44</v>
      </c>
      <c r="P169" s="25">
        <v>11.690000000000001</v>
      </c>
      <c r="Q169" s="24">
        <v>6.0600000000000005</v>
      </c>
      <c r="R169" s="25">
        <v>8.67</v>
      </c>
      <c r="S169" s="24">
        <v>0.49</v>
      </c>
    </row>
    <row r="170" spans="1:19" ht="15" hidden="1" customHeight="1" x14ac:dyDescent="0.2">
      <c r="A170" s="13">
        <v>2013</v>
      </c>
      <c r="B170" s="12" t="s">
        <v>66</v>
      </c>
      <c r="C170" s="11" t="s">
        <v>65</v>
      </c>
      <c r="D170" s="25">
        <v>14.059999999999999</v>
      </c>
      <c r="E170" s="24">
        <v>0</v>
      </c>
      <c r="F170" s="25">
        <v>14.19</v>
      </c>
      <c r="G170" s="24">
        <v>3.03</v>
      </c>
      <c r="H170" s="25">
        <v>2.1800000000000002</v>
      </c>
      <c r="I170" s="24">
        <v>2.1800000000000002</v>
      </c>
      <c r="J170" s="25">
        <v>1.79</v>
      </c>
      <c r="K170" s="24">
        <v>1.79</v>
      </c>
      <c r="L170" s="25"/>
      <c r="M170" s="24"/>
      <c r="N170" s="25">
        <v>4.0299999999999994</v>
      </c>
      <c r="O170" s="24">
        <v>3.6799999999999997</v>
      </c>
      <c r="P170" s="25">
        <v>1.17</v>
      </c>
      <c r="Q170" s="24">
        <v>0</v>
      </c>
      <c r="R170" s="25">
        <v>80.56</v>
      </c>
      <c r="S170" s="24">
        <v>8.51</v>
      </c>
    </row>
    <row r="171" spans="1:19" ht="15" hidden="1" customHeight="1" x14ac:dyDescent="0.2">
      <c r="A171" s="13">
        <v>2013</v>
      </c>
      <c r="B171" s="12" t="s">
        <v>64</v>
      </c>
      <c r="C171" s="11" t="s">
        <v>63</v>
      </c>
      <c r="D171" s="25">
        <v>42.960000000000015</v>
      </c>
      <c r="E171" s="24">
        <v>11.32</v>
      </c>
      <c r="F171" s="25">
        <v>10.7</v>
      </c>
      <c r="G171" s="24">
        <v>10.379999999999999</v>
      </c>
      <c r="H171" s="25">
        <v>2.14</v>
      </c>
      <c r="I171" s="24">
        <v>0</v>
      </c>
      <c r="J171" s="25">
        <v>0</v>
      </c>
      <c r="K171" s="24">
        <v>0</v>
      </c>
      <c r="L171" s="25"/>
      <c r="M171" s="24"/>
      <c r="N171" s="25">
        <v>0.72</v>
      </c>
      <c r="O171" s="24">
        <v>0.56999999999999995</v>
      </c>
      <c r="P171" s="25">
        <v>8.08</v>
      </c>
      <c r="Q171" s="24">
        <v>0.22</v>
      </c>
      <c r="R171" s="25">
        <v>6.3400000000000007</v>
      </c>
      <c r="S171" s="24">
        <v>0</v>
      </c>
    </row>
    <row r="172" spans="1:19" ht="15" hidden="1" customHeight="1" x14ac:dyDescent="0.2">
      <c r="A172" s="13">
        <v>2013</v>
      </c>
      <c r="B172" s="12" t="s">
        <v>62</v>
      </c>
      <c r="C172" s="11" t="s">
        <v>61</v>
      </c>
      <c r="D172" s="25">
        <v>137.50999999999996</v>
      </c>
      <c r="E172" s="24">
        <v>3.05</v>
      </c>
      <c r="F172" s="25">
        <v>48.66</v>
      </c>
      <c r="G172" s="24">
        <v>8.1499999999999986</v>
      </c>
      <c r="H172" s="25">
        <v>0</v>
      </c>
      <c r="I172" s="24">
        <v>0</v>
      </c>
      <c r="J172" s="25">
        <v>4.04</v>
      </c>
      <c r="K172" s="24">
        <v>0</v>
      </c>
      <c r="L172" s="25"/>
      <c r="M172" s="24"/>
      <c r="N172" s="25">
        <v>5.96</v>
      </c>
      <c r="O172" s="24">
        <v>0</v>
      </c>
      <c r="P172" s="25">
        <v>0</v>
      </c>
      <c r="Q172" s="24">
        <v>0</v>
      </c>
      <c r="R172" s="25">
        <v>125.3</v>
      </c>
      <c r="S172" s="24">
        <v>9.129999999999999</v>
      </c>
    </row>
    <row r="173" spans="1:19" ht="15" hidden="1" customHeight="1" x14ac:dyDescent="0.2">
      <c r="A173" s="23">
        <v>2013</v>
      </c>
      <c r="B173" s="22" t="s">
        <v>60</v>
      </c>
      <c r="C173" s="21" t="s">
        <v>59</v>
      </c>
      <c r="D173" s="20">
        <v>179.66</v>
      </c>
      <c r="E173" s="19">
        <v>18.970000000000002</v>
      </c>
      <c r="F173" s="20">
        <v>52.080000000000005</v>
      </c>
      <c r="G173" s="19">
        <v>33.370000000000005</v>
      </c>
      <c r="H173" s="20">
        <v>1</v>
      </c>
      <c r="I173" s="19">
        <v>1</v>
      </c>
      <c r="J173" s="20">
        <v>11.379999999999999</v>
      </c>
      <c r="K173" s="19">
        <v>6.89</v>
      </c>
      <c r="L173" s="20"/>
      <c r="M173" s="19"/>
      <c r="N173" s="20">
        <v>8.86</v>
      </c>
      <c r="O173" s="19">
        <v>8.52</v>
      </c>
      <c r="P173" s="20">
        <v>0.31</v>
      </c>
      <c r="Q173" s="19">
        <v>0</v>
      </c>
      <c r="R173" s="20">
        <v>42.12</v>
      </c>
      <c r="S173" s="19">
        <v>5.28</v>
      </c>
    </row>
    <row r="174" spans="1:19" ht="15" hidden="1" customHeight="1" x14ac:dyDescent="0.2">
      <c r="A174" s="13">
        <v>2013</v>
      </c>
      <c r="B174" s="12" t="s">
        <v>58</v>
      </c>
      <c r="C174" s="11" t="s">
        <v>57</v>
      </c>
      <c r="D174" s="25">
        <v>24.119999999999997</v>
      </c>
      <c r="E174" s="24">
        <v>1.71</v>
      </c>
      <c r="F174" s="25">
        <v>8.56</v>
      </c>
      <c r="G174" s="24">
        <v>3.5300000000000002</v>
      </c>
      <c r="H174" s="25">
        <v>0</v>
      </c>
      <c r="I174" s="24">
        <v>0</v>
      </c>
      <c r="J174" s="25">
        <v>0.1</v>
      </c>
      <c r="K174" s="24">
        <v>0</v>
      </c>
      <c r="L174" s="25"/>
      <c r="M174" s="24"/>
      <c r="N174" s="25">
        <v>1.73</v>
      </c>
      <c r="O174" s="24">
        <v>0</v>
      </c>
      <c r="P174" s="25">
        <v>0</v>
      </c>
      <c r="Q174" s="24">
        <v>0</v>
      </c>
      <c r="R174" s="25">
        <v>40.11</v>
      </c>
      <c r="S174" s="24">
        <v>18.350000000000001</v>
      </c>
    </row>
    <row r="175" spans="1:19" ht="15" hidden="1" customHeight="1" x14ac:dyDescent="0.2">
      <c r="A175" s="13">
        <v>2013</v>
      </c>
      <c r="B175" s="12" t="s">
        <v>56</v>
      </c>
      <c r="C175" s="11" t="s">
        <v>55</v>
      </c>
      <c r="D175" s="25">
        <v>21.09</v>
      </c>
      <c r="E175" s="24">
        <v>0</v>
      </c>
      <c r="F175" s="25">
        <v>25.82</v>
      </c>
      <c r="G175" s="24">
        <v>22.599999999999998</v>
      </c>
      <c r="H175" s="25">
        <v>0</v>
      </c>
      <c r="I175" s="24">
        <v>0</v>
      </c>
      <c r="J175" s="25">
        <v>0.15</v>
      </c>
      <c r="K175" s="24">
        <v>0</v>
      </c>
      <c r="L175" s="25"/>
      <c r="M175" s="24"/>
      <c r="N175" s="25">
        <v>0.12</v>
      </c>
      <c r="O175" s="24">
        <v>0</v>
      </c>
      <c r="P175" s="25">
        <v>0</v>
      </c>
      <c r="Q175" s="24">
        <v>0</v>
      </c>
      <c r="R175" s="25">
        <v>3.34</v>
      </c>
      <c r="S175" s="24">
        <v>0</v>
      </c>
    </row>
    <row r="176" spans="1:19" ht="15" hidden="1" customHeight="1" x14ac:dyDescent="0.2">
      <c r="A176" s="13">
        <v>2013</v>
      </c>
      <c r="B176" s="12" t="s">
        <v>54</v>
      </c>
      <c r="C176" s="11" t="s">
        <v>53</v>
      </c>
      <c r="D176" s="25">
        <v>143.04</v>
      </c>
      <c r="E176" s="24">
        <v>30.6</v>
      </c>
      <c r="F176" s="25">
        <v>24.49</v>
      </c>
      <c r="G176" s="24">
        <v>9.129999999999999</v>
      </c>
      <c r="H176" s="25">
        <v>25.139999999999997</v>
      </c>
      <c r="I176" s="24">
        <v>22.58</v>
      </c>
      <c r="J176" s="25">
        <v>2.73</v>
      </c>
      <c r="K176" s="24">
        <v>1.02</v>
      </c>
      <c r="L176" s="25"/>
      <c r="M176" s="24"/>
      <c r="N176" s="25">
        <v>1.25</v>
      </c>
      <c r="O176" s="24">
        <v>1.25</v>
      </c>
      <c r="P176" s="25">
        <v>0.42</v>
      </c>
      <c r="Q176" s="24">
        <v>0.42</v>
      </c>
      <c r="R176" s="25">
        <v>128.49</v>
      </c>
      <c r="S176" s="24">
        <v>60.24</v>
      </c>
    </row>
    <row r="177" spans="1:19" ht="15" hidden="1" customHeight="1" x14ac:dyDescent="0.2">
      <c r="A177" s="13">
        <v>2013</v>
      </c>
      <c r="B177" s="12" t="s">
        <v>52</v>
      </c>
      <c r="C177" s="11" t="s">
        <v>51</v>
      </c>
      <c r="D177" s="25">
        <v>217.61000000000004</v>
      </c>
      <c r="E177" s="24">
        <v>8.49</v>
      </c>
      <c r="F177" s="25">
        <v>7.07</v>
      </c>
      <c r="G177" s="24">
        <v>5.94</v>
      </c>
      <c r="H177" s="25">
        <v>0</v>
      </c>
      <c r="I177" s="24">
        <v>0</v>
      </c>
      <c r="J177" s="25">
        <v>5.52</v>
      </c>
      <c r="K177" s="24">
        <v>0</v>
      </c>
      <c r="L177" s="25"/>
      <c r="M177" s="24"/>
      <c r="N177" s="25">
        <v>0</v>
      </c>
      <c r="O177" s="24">
        <v>0</v>
      </c>
      <c r="P177" s="25">
        <v>0</v>
      </c>
      <c r="Q177" s="24">
        <v>0</v>
      </c>
      <c r="R177" s="25">
        <v>120.45999999999998</v>
      </c>
      <c r="S177" s="24">
        <v>16.64</v>
      </c>
    </row>
    <row r="178" spans="1:19" ht="15" hidden="1" customHeight="1" x14ac:dyDescent="0.2">
      <c r="A178" s="13">
        <v>2013</v>
      </c>
      <c r="B178" s="12" t="s">
        <v>50</v>
      </c>
      <c r="C178" s="11" t="s">
        <v>49</v>
      </c>
      <c r="D178" s="25">
        <v>222.13999999999996</v>
      </c>
      <c r="E178" s="24">
        <v>11.760000000000002</v>
      </c>
      <c r="F178" s="25">
        <v>37.620000000000005</v>
      </c>
      <c r="G178" s="24">
        <v>26.57</v>
      </c>
      <c r="H178" s="25">
        <v>3.13</v>
      </c>
      <c r="I178" s="24">
        <v>0</v>
      </c>
      <c r="J178" s="25">
        <v>11.68</v>
      </c>
      <c r="K178" s="24">
        <v>0</v>
      </c>
      <c r="L178" s="25"/>
      <c r="M178" s="24"/>
      <c r="N178" s="25">
        <v>7.24</v>
      </c>
      <c r="O178" s="24">
        <v>5.33</v>
      </c>
      <c r="P178" s="25">
        <v>0</v>
      </c>
      <c r="Q178" s="24">
        <v>0</v>
      </c>
      <c r="R178" s="25">
        <v>55.75</v>
      </c>
      <c r="S178" s="24">
        <v>0</v>
      </c>
    </row>
    <row r="179" spans="1:19" ht="15" hidden="1" customHeight="1" x14ac:dyDescent="0.2">
      <c r="A179" s="13">
        <v>2013</v>
      </c>
      <c r="B179" s="12" t="s">
        <v>48</v>
      </c>
      <c r="C179" s="11" t="s">
        <v>47</v>
      </c>
      <c r="D179" s="25">
        <v>39.590000000000003</v>
      </c>
      <c r="E179" s="24">
        <v>5.2</v>
      </c>
      <c r="F179" s="25">
        <v>8.57</v>
      </c>
      <c r="G179" s="24">
        <v>8.25</v>
      </c>
      <c r="H179" s="25">
        <v>0</v>
      </c>
      <c r="I179" s="24">
        <v>0</v>
      </c>
      <c r="J179" s="25">
        <v>0</v>
      </c>
      <c r="K179" s="24">
        <v>0</v>
      </c>
      <c r="L179" s="25"/>
      <c r="M179" s="24"/>
      <c r="N179" s="25">
        <v>0.13</v>
      </c>
      <c r="O179" s="24">
        <v>0</v>
      </c>
      <c r="P179" s="25">
        <v>2.31</v>
      </c>
      <c r="Q179" s="24">
        <v>0.93</v>
      </c>
      <c r="R179" s="25">
        <v>54.07</v>
      </c>
      <c r="S179" s="24">
        <v>16.520000000000003</v>
      </c>
    </row>
    <row r="180" spans="1:19" ht="15" hidden="1" customHeight="1" x14ac:dyDescent="0.2">
      <c r="A180" s="23">
        <v>2013</v>
      </c>
      <c r="B180" s="22" t="s">
        <v>46</v>
      </c>
      <c r="C180" s="21" t="s">
        <v>45</v>
      </c>
      <c r="D180" s="20">
        <v>34.839999999999996</v>
      </c>
      <c r="E180" s="19">
        <v>4.04</v>
      </c>
      <c r="F180" s="20">
        <v>14.749999999999998</v>
      </c>
      <c r="G180" s="19">
        <v>5.33</v>
      </c>
      <c r="H180" s="20">
        <v>1.06</v>
      </c>
      <c r="I180" s="19">
        <v>0.61</v>
      </c>
      <c r="J180" s="20">
        <v>0.28000000000000003</v>
      </c>
      <c r="K180" s="19">
        <v>0</v>
      </c>
      <c r="L180" s="20"/>
      <c r="M180" s="19"/>
      <c r="N180" s="20">
        <v>1.1000000000000001</v>
      </c>
      <c r="O180" s="19">
        <v>1.1000000000000001</v>
      </c>
      <c r="P180" s="20">
        <v>6.0100000000000007</v>
      </c>
      <c r="Q180" s="19">
        <v>6.0100000000000007</v>
      </c>
      <c r="R180" s="20">
        <v>6.9799999999999995</v>
      </c>
      <c r="S180" s="19">
        <v>0</v>
      </c>
    </row>
    <row r="181" spans="1:19" ht="15" hidden="1" customHeight="1" x14ac:dyDescent="0.2">
      <c r="A181" s="13">
        <v>2013</v>
      </c>
      <c r="B181" s="12" t="s">
        <v>44</v>
      </c>
      <c r="C181" s="11" t="s">
        <v>43</v>
      </c>
      <c r="D181" s="25">
        <v>85.76</v>
      </c>
      <c r="E181" s="24">
        <v>7.4700000000000006</v>
      </c>
      <c r="F181" s="25">
        <v>12.21</v>
      </c>
      <c r="G181" s="24">
        <v>9.56</v>
      </c>
      <c r="H181" s="25">
        <v>0</v>
      </c>
      <c r="I181" s="24">
        <v>0</v>
      </c>
      <c r="J181" s="25">
        <v>6.96</v>
      </c>
      <c r="K181" s="24">
        <v>0</v>
      </c>
      <c r="L181" s="25"/>
      <c r="M181" s="24"/>
      <c r="N181" s="25">
        <v>4.4800000000000004</v>
      </c>
      <c r="O181" s="24">
        <v>4.4800000000000004</v>
      </c>
      <c r="P181" s="25">
        <v>0</v>
      </c>
      <c r="Q181" s="24">
        <v>0</v>
      </c>
      <c r="R181" s="25">
        <v>1.6</v>
      </c>
      <c r="S181" s="24">
        <v>0.8</v>
      </c>
    </row>
    <row r="182" spans="1:19" ht="15" hidden="1" customHeight="1" x14ac:dyDescent="0.2">
      <c r="A182" s="13">
        <v>2013</v>
      </c>
      <c r="B182" s="12" t="s">
        <v>42</v>
      </c>
      <c r="C182" s="11" t="s">
        <v>41</v>
      </c>
      <c r="D182" s="25">
        <v>5.39</v>
      </c>
      <c r="E182" s="24">
        <v>4.43</v>
      </c>
      <c r="F182" s="25">
        <v>20.209999999999997</v>
      </c>
      <c r="G182" s="24">
        <v>18.72</v>
      </c>
      <c r="H182" s="25">
        <v>0</v>
      </c>
      <c r="I182" s="24">
        <v>0</v>
      </c>
      <c r="J182" s="25">
        <v>2.86</v>
      </c>
      <c r="K182" s="24">
        <v>1.18</v>
      </c>
      <c r="L182" s="25"/>
      <c r="M182" s="24"/>
      <c r="N182" s="25">
        <v>5.54</v>
      </c>
      <c r="O182" s="24">
        <v>5.54</v>
      </c>
      <c r="P182" s="25">
        <v>0</v>
      </c>
      <c r="Q182" s="24">
        <v>0</v>
      </c>
      <c r="R182" s="25">
        <v>31.15</v>
      </c>
      <c r="S182" s="24">
        <v>27.53</v>
      </c>
    </row>
    <row r="183" spans="1:19" ht="15" hidden="1" customHeight="1" x14ac:dyDescent="0.2">
      <c r="A183" s="13">
        <v>2013</v>
      </c>
      <c r="B183" s="12" t="s">
        <v>40</v>
      </c>
      <c r="C183" s="11" t="s">
        <v>39</v>
      </c>
      <c r="D183" s="25">
        <v>38.239999999999988</v>
      </c>
      <c r="E183" s="24">
        <v>10.56</v>
      </c>
      <c r="F183" s="25">
        <v>76.570000000000007</v>
      </c>
      <c r="G183" s="24">
        <v>76.570000000000007</v>
      </c>
      <c r="H183" s="25">
        <v>0</v>
      </c>
      <c r="I183" s="24">
        <v>0</v>
      </c>
      <c r="J183" s="25">
        <v>3.5900000000000003</v>
      </c>
      <c r="K183" s="24">
        <v>0.1</v>
      </c>
      <c r="L183" s="25"/>
      <c r="M183" s="24"/>
      <c r="N183" s="25">
        <v>5.43</v>
      </c>
      <c r="O183" s="24">
        <v>5.43</v>
      </c>
      <c r="P183" s="25">
        <v>0.14000000000000001</v>
      </c>
      <c r="Q183" s="24">
        <v>0.14000000000000001</v>
      </c>
      <c r="R183" s="25">
        <v>162.73000000000002</v>
      </c>
      <c r="S183" s="24">
        <v>97.47999999999999</v>
      </c>
    </row>
    <row r="184" spans="1:19" ht="15" hidden="1" customHeight="1" x14ac:dyDescent="0.2">
      <c r="A184" s="13">
        <v>2013</v>
      </c>
      <c r="B184" s="12" t="s">
        <v>38</v>
      </c>
      <c r="C184" s="11" t="s">
        <v>37</v>
      </c>
      <c r="D184" s="25">
        <v>21.279999999999998</v>
      </c>
      <c r="E184" s="24">
        <v>13.15</v>
      </c>
      <c r="F184" s="25">
        <v>14.04</v>
      </c>
      <c r="G184" s="24">
        <v>3.5</v>
      </c>
      <c r="H184" s="25">
        <v>0</v>
      </c>
      <c r="I184" s="24">
        <v>0</v>
      </c>
      <c r="J184" s="25">
        <v>3.42</v>
      </c>
      <c r="K184" s="24">
        <v>3.42</v>
      </c>
      <c r="L184" s="25"/>
      <c r="M184" s="24"/>
      <c r="N184" s="25">
        <v>0</v>
      </c>
      <c r="O184" s="24">
        <v>0</v>
      </c>
      <c r="P184" s="25">
        <v>0</v>
      </c>
      <c r="Q184" s="24">
        <v>0</v>
      </c>
      <c r="R184" s="25">
        <v>96.990000000000009</v>
      </c>
      <c r="S184" s="24">
        <v>0</v>
      </c>
    </row>
    <row r="185" spans="1:19" ht="15" hidden="1" customHeight="1" x14ac:dyDescent="0.2">
      <c r="A185" s="13">
        <v>2013</v>
      </c>
      <c r="B185" s="12" t="s">
        <v>36</v>
      </c>
      <c r="C185" s="11" t="s">
        <v>35</v>
      </c>
      <c r="D185" s="25">
        <v>14.75</v>
      </c>
      <c r="E185" s="24">
        <v>3.66</v>
      </c>
      <c r="F185" s="25">
        <v>61.82</v>
      </c>
      <c r="G185" s="24">
        <v>44.91</v>
      </c>
      <c r="H185" s="25">
        <v>0.78</v>
      </c>
      <c r="I185" s="24">
        <v>0.78</v>
      </c>
      <c r="J185" s="25">
        <v>2.08</v>
      </c>
      <c r="K185" s="24">
        <v>2.08</v>
      </c>
      <c r="L185" s="25"/>
      <c r="M185" s="24"/>
      <c r="N185" s="25">
        <v>2.1799999999999997</v>
      </c>
      <c r="O185" s="24">
        <v>2.0099999999999998</v>
      </c>
      <c r="P185" s="25">
        <v>0.73</v>
      </c>
      <c r="Q185" s="24">
        <v>0.73</v>
      </c>
      <c r="R185" s="25">
        <v>406.76999999999987</v>
      </c>
      <c r="S185" s="24">
        <v>135.49</v>
      </c>
    </row>
    <row r="186" spans="1:19" ht="15" hidden="1" customHeight="1" x14ac:dyDescent="0.2">
      <c r="A186" s="13">
        <v>2013</v>
      </c>
      <c r="B186" s="12" t="s">
        <v>34</v>
      </c>
      <c r="C186" s="11" t="s">
        <v>33</v>
      </c>
      <c r="D186" s="25">
        <v>63.409999999999982</v>
      </c>
      <c r="E186" s="24">
        <v>11.05</v>
      </c>
      <c r="F186" s="25">
        <v>28.540000000000003</v>
      </c>
      <c r="G186" s="24">
        <v>23.68</v>
      </c>
      <c r="H186" s="25">
        <v>0</v>
      </c>
      <c r="I186" s="24">
        <v>0</v>
      </c>
      <c r="J186" s="25">
        <v>4.74</v>
      </c>
      <c r="K186" s="24">
        <v>4.74</v>
      </c>
      <c r="L186" s="25"/>
      <c r="M186" s="24"/>
      <c r="N186" s="25">
        <v>3.34</v>
      </c>
      <c r="O186" s="24">
        <v>0</v>
      </c>
      <c r="P186" s="25">
        <v>0</v>
      </c>
      <c r="Q186" s="24">
        <v>0</v>
      </c>
      <c r="R186" s="25">
        <v>82.759999999999991</v>
      </c>
      <c r="S186" s="24">
        <v>69.010000000000005</v>
      </c>
    </row>
    <row r="187" spans="1:19" ht="15" hidden="1" customHeight="1" x14ac:dyDescent="0.2">
      <c r="A187" s="13">
        <v>2013</v>
      </c>
      <c r="B187" s="12" t="s">
        <v>32</v>
      </c>
      <c r="C187" s="11" t="s">
        <v>31</v>
      </c>
      <c r="D187" s="25">
        <v>37.99</v>
      </c>
      <c r="E187" s="24">
        <v>4.0599999999999996</v>
      </c>
      <c r="F187" s="25">
        <v>14.160000000000002</v>
      </c>
      <c r="G187" s="24">
        <v>0</v>
      </c>
      <c r="H187" s="25">
        <v>0.34</v>
      </c>
      <c r="I187" s="24">
        <v>0</v>
      </c>
      <c r="J187" s="25">
        <v>12.969999999999999</v>
      </c>
      <c r="K187" s="24">
        <v>1.9</v>
      </c>
      <c r="L187" s="25"/>
      <c r="M187" s="24"/>
      <c r="N187" s="25">
        <v>0</v>
      </c>
      <c r="O187" s="24">
        <v>0</v>
      </c>
      <c r="P187" s="25">
        <v>0</v>
      </c>
      <c r="Q187" s="24">
        <v>0</v>
      </c>
      <c r="R187" s="25">
        <v>10.72</v>
      </c>
      <c r="S187" s="24">
        <v>0</v>
      </c>
    </row>
    <row r="188" spans="1:19" ht="15" hidden="1" customHeight="1" x14ac:dyDescent="0.2">
      <c r="A188" s="13">
        <v>2013</v>
      </c>
      <c r="B188" s="12" t="s">
        <v>30</v>
      </c>
      <c r="C188" s="11" t="s">
        <v>29</v>
      </c>
      <c r="D188" s="25">
        <v>2.5900000000000003</v>
      </c>
      <c r="E188" s="24">
        <v>2.13</v>
      </c>
      <c r="F188" s="25">
        <v>13.23</v>
      </c>
      <c r="G188" s="24">
        <v>12.91</v>
      </c>
      <c r="H188" s="25">
        <v>0</v>
      </c>
      <c r="I188" s="24">
        <v>0</v>
      </c>
      <c r="J188" s="25">
        <v>0</v>
      </c>
      <c r="K188" s="24">
        <v>0</v>
      </c>
      <c r="L188" s="25"/>
      <c r="M188" s="24"/>
      <c r="N188" s="25">
        <v>0.04</v>
      </c>
      <c r="O188" s="24">
        <v>0</v>
      </c>
      <c r="P188" s="25">
        <v>0</v>
      </c>
      <c r="Q188" s="24">
        <v>0</v>
      </c>
      <c r="R188" s="25">
        <v>0.41</v>
      </c>
      <c r="S188" s="24">
        <v>0</v>
      </c>
    </row>
    <row r="189" spans="1:19" ht="15" hidden="1" customHeight="1" x14ac:dyDescent="0.2">
      <c r="A189" s="23">
        <v>2013</v>
      </c>
      <c r="B189" s="22" t="s">
        <v>28</v>
      </c>
      <c r="C189" s="21" t="s">
        <v>27</v>
      </c>
      <c r="D189" s="20">
        <v>41.06</v>
      </c>
      <c r="E189" s="19">
        <v>2.72</v>
      </c>
      <c r="F189" s="20">
        <v>11.73</v>
      </c>
      <c r="G189" s="19">
        <v>10.530000000000001</v>
      </c>
      <c r="H189" s="20">
        <v>0</v>
      </c>
      <c r="I189" s="19">
        <v>0</v>
      </c>
      <c r="J189" s="20">
        <v>1.73</v>
      </c>
      <c r="K189" s="19">
        <v>1.73</v>
      </c>
      <c r="L189" s="20"/>
      <c r="M189" s="19"/>
      <c r="N189" s="20">
        <v>3.74</v>
      </c>
      <c r="O189" s="19">
        <v>0</v>
      </c>
      <c r="P189" s="20">
        <v>0</v>
      </c>
      <c r="Q189" s="19">
        <v>0</v>
      </c>
      <c r="R189" s="20">
        <v>42.9</v>
      </c>
      <c r="S189" s="19">
        <v>23.84</v>
      </c>
    </row>
    <row r="190" spans="1:19" ht="15" hidden="1" customHeight="1" x14ac:dyDescent="0.2">
      <c r="A190" s="13">
        <v>2013</v>
      </c>
      <c r="B190" s="12" t="s">
        <v>26</v>
      </c>
      <c r="C190" s="11" t="s">
        <v>25</v>
      </c>
      <c r="D190" s="25">
        <v>78.34999999999998</v>
      </c>
      <c r="E190" s="24">
        <v>5.73</v>
      </c>
      <c r="F190" s="25">
        <v>44.35</v>
      </c>
      <c r="G190" s="24">
        <v>32.74</v>
      </c>
      <c r="H190" s="25">
        <v>1.43</v>
      </c>
      <c r="I190" s="24">
        <v>1.43</v>
      </c>
      <c r="J190" s="25">
        <v>34.78</v>
      </c>
      <c r="K190" s="24">
        <v>31.73</v>
      </c>
      <c r="L190" s="25"/>
      <c r="M190" s="24"/>
      <c r="N190" s="25">
        <v>0</v>
      </c>
      <c r="O190" s="24">
        <v>0</v>
      </c>
      <c r="P190" s="25">
        <v>11.280000000000001</v>
      </c>
      <c r="Q190" s="24">
        <v>10.600000000000001</v>
      </c>
      <c r="R190" s="25">
        <v>20.509999999999998</v>
      </c>
      <c r="S190" s="24">
        <v>0</v>
      </c>
    </row>
    <row r="191" spans="1:19" ht="15" hidden="1" customHeight="1" x14ac:dyDescent="0.2">
      <c r="A191" s="13">
        <v>2013</v>
      </c>
      <c r="B191" s="12" t="s">
        <v>24</v>
      </c>
      <c r="C191" s="11" t="s">
        <v>23</v>
      </c>
      <c r="D191" s="25">
        <v>100.27</v>
      </c>
      <c r="E191" s="24">
        <v>31.950000000000003</v>
      </c>
      <c r="F191" s="25">
        <v>184.28000000000003</v>
      </c>
      <c r="G191" s="24">
        <v>141.35</v>
      </c>
      <c r="H191" s="25">
        <v>3.66</v>
      </c>
      <c r="I191" s="24">
        <v>3.66</v>
      </c>
      <c r="J191" s="25">
        <v>9.17</v>
      </c>
      <c r="K191" s="24">
        <v>7.09</v>
      </c>
      <c r="L191" s="25"/>
      <c r="M191" s="24"/>
      <c r="N191" s="25">
        <v>3.72</v>
      </c>
      <c r="O191" s="24">
        <v>0</v>
      </c>
      <c r="P191" s="25">
        <v>7.59</v>
      </c>
      <c r="Q191" s="24">
        <v>7.59</v>
      </c>
      <c r="R191" s="25">
        <v>36.659999999999997</v>
      </c>
      <c r="S191" s="24">
        <v>2.2999999999999998</v>
      </c>
    </row>
    <row r="192" spans="1:19" ht="15" hidden="1" customHeight="1" x14ac:dyDescent="0.2">
      <c r="A192" s="13">
        <v>2013</v>
      </c>
      <c r="B192" s="12" t="s">
        <v>22</v>
      </c>
      <c r="C192" s="11" t="s">
        <v>21</v>
      </c>
      <c r="D192" s="25">
        <v>47.32</v>
      </c>
      <c r="E192" s="24">
        <v>20.369999999999997</v>
      </c>
      <c r="F192" s="25">
        <v>102.54999999999998</v>
      </c>
      <c r="G192" s="24">
        <v>81.52</v>
      </c>
      <c r="H192" s="25">
        <v>0</v>
      </c>
      <c r="I192" s="24">
        <v>0</v>
      </c>
      <c r="J192" s="25">
        <v>9.0300000000000011</v>
      </c>
      <c r="K192" s="24">
        <v>7.53</v>
      </c>
      <c r="L192" s="25"/>
      <c r="M192" s="24"/>
      <c r="N192" s="25">
        <v>0.25</v>
      </c>
      <c r="O192" s="24">
        <v>0.25</v>
      </c>
      <c r="P192" s="25">
        <v>0</v>
      </c>
      <c r="Q192" s="24">
        <v>0</v>
      </c>
      <c r="R192" s="25">
        <v>22.74</v>
      </c>
      <c r="S192" s="24">
        <v>14.48</v>
      </c>
    </row>
    <row r="193" spans="1:19" ht="15" hidden="1" customHeight="1" x14ac:dyDescent="0.2">
      <c r="A193" s="13">
        <v>2013</v>
      </c>
      <c r="B193" s="12" t="s">
        <v>20</v>
      </c>
      <c r="C193" s="11" t="s">
        <v>19</v>
      </c>
      <c r="D193" s="25">
        <v>115.43999999999997</v>
      </c>
      <c r="E193" s="24">
        <v>9.7100000000000009</v>
      </c>
      <c r="F193" s="25">
        <v>36.549999999999997</v>
      </c>
      <c r="G193" s="24">
        <v>12.920000000000002</v>
      </c>
      <c r="H193" s="25">
        <v>0</v>
      </c>
      <c r="I193" s="24">
        <v>0</v>
      </c>
      <c r="J193" s="25">
        <v>4.7100000000000009</v>
      </c>
      <c r="K193" s="24">
        <v>4.7100000000000009</v>
      </c>
      <c r="L193" s="25"/>
      <c r="M193" s="24"/>
      <c r="N193" s="25">
        <v>4.22</v>
      </c>
      <c r="O193" s="24">
        <v>4.22</v>
      </c>
      <c r="P193" s="25">
        <v>125.82000000000002</v>
      </c>
      <c r="Q193" s="24">
        <v>97.86999999999999</v>
      </c>
      <c r="R193" s="25">
        <v>1.34</v>
      </c>
      <c r="S193" s="24">
        <v>0</v>
      </c>
    </row>
    <row r="194" spans="1:19" ht="15" hidden="1" customHeight="1" x14ac:dyDescent="0.2">
      <c r="A194" s="13">
        <v>2013</v>
      </c>
      <c r="B194" s="12" t="s">
        <v>18</v>
      </c>
      <c r="C194" s="11" t="s">
        <v>17</v>
      </c>
      <c r="D194" s="25">
        <v>61.39</v>
      </c>
      <c r="E194" s="24">
        <v>30.089999999999996</v>
      </c>
      <c r="F194" s="25">
        <v>40.179999999999993</v>
      </c>
      <c r="G194" s="24">
        <v>40.109999999999992</v>
      </c>
      <c r="H194" s="25">
        <v>1.71</v>
      </c>
      <c r="I194" s="24">
        <v>0</v>
      </c>
      <c r="J194" s="25">
        <v>0</v>
      </c>
      <c r="K194" s="24">
        <v>0</v>
      </c>
      <c r="L194" s="25"/>
      <c r="M194" s="24"/>
      <c r="N194" s="25">
        <v>0</v>
      </c>
      <c r="O194" s="24">
        <v>0</v>
      </c>
      <c r="P194" s="25">
        <v>21.980000000000004</v>
      </c>
      <c r="Q194" s="24">
        <v>20.610000000000003</v>
      </c>
      <c r="R194" s="25">
        <v>198.89000000000001</v>
      </c>
      <c r="S194" s="24">
        <v>32.450000000000003</v>
      </c>
    </row>
    <row r="195" spans="1:19" ht="15" hidden="1" customHeight="1" x14ac:dyDescent="0.2">
      <c r="A195" s="13">
        <v>2013</v>
      </c>
      <c r="B195" s="12" t="s">
        <v>16</v>
      </c>
      <c r="C195" s="11" t="s">
        <v>130</v>
      </c>
      <c r="D195" s="25">
        <v>78.140000000000015</v>
      </c>
      <c r="E195" s="24">
        <v>4.7699999999999996</v>
      </c>
      <c r="F195" s="25">
        <v>117.21000000000001</v>
      </c>
      <c r="G195" s="24">
        <v>81.190000000000012</v>
      </c>
      <c r="H195" s="25">
        <v>0.6</v>
      </c>
      <c r="I195" s="24">
        <v>0.6</v>
      </c>
      <c r="J195" s="25">
        <v>2.59</v>
      </c>
      <c r="K195" s="24">
        <v>0</v>
      </c>
      <c r="L195" s="25"/>
      <c r="M195" s="24"/>
      <c r="N195" s="25">
        <v>3.81</v>
      </c>
      <c r="O195" s="24">
        <v>3.81</v>
      </c>
      <c r="P195" s="25">
        <v>2.15</v>
      </c>
      <c r="Q195" s="24">
        <v>2.15</v>
      </c>
      <c r="R195" s="25">
        <v>12.09</v>
      </c>
      <c r="S195" s="24">
        <v>0</v>
      </c>
    </row>
    <row r="196" spans="1:19" ht="15" hidden="1" customHeight="1" x14ac:dyDescent="0.2">
      <c r="A196" s="13">
        <v>2013</v>
      </c>
      <c r="B196" s="12" t="s">
        <v>14</v>
      </c>
      <c r="C196" s="11" t="s">
        <v>13</v>
      </c>
      <c r="D196" s="25">
        <v>11.64</v>
      </c>
      <c r="E196" s="24">
        <v>0.55000000000000004</v>
      </c>
      <c r="F196" s="25">
        <v>10.75</v>
      </c>
      <c r="G196" s="24">
        <v>9.14</v>
      </c>
      <c r="H196" s="25">
        <v>0</v>
      </c>
      <c r="I196" s="24">
        <v>0</v>
      </c>
      <c r="J196" s="25">
        <v>3.33</v>
      </c>
      <c r="K196" s="24">
        <v>0</v>
      </c>
      <c r="L196" s="25"/>
      <c r="M196" s="24"/>
      <c r="N196" s="25">
        <v>1.0999999999999999</v>
      </c>
      <c r="O196" s="24">
        <v>0.41</v>
      </c>
      <c r="P196" s="25">
        <v>0</v>
      </c>
      <c r="Q196" s="24">
        <v>0</v>
      </c>
      <c r="R196" s="25">
        <v>14.51</v>
      </c>
      <c r="S196" s="24">
        <v>0.45</v>
      </c>
    </row>
    <row r="197" spans="1:19" ht="15" hidden="1" customHeight="1" x14ac:dyDescent="0.2">
      <c r="A197" s="23">
        <v>2013</v>
      </c>
      <c r="B197" s="22" t="s">
        <v>12</v>
      </c>
      <c r="C197" s="21" t="s">
        <v>11</v>
      </c>
      <c r="D197" s="20">
        <v>237.53999999999991</v>
      </c>
      <c r="E197" s="19">
        <v>16.7</v>
      </c>
      <c r="F197" s="20">
        <v>105.02999999999997</v>
      </c>
      <c r="G197" s="19">
        <v>70.180000000000021</v>
      </c>
      <c r="H197" s="20">
        <v>15.58</v>
      </c>
      <c r="I197" s="19">
        <v>2.0299999999999998</v>
      </c>
      <c r="J197" s="20">
        <v>7.4</v>
      </c>
      <c r="K197" s="19">
        <v>7.4</v>
      </c>
      <c r="L197" s="20"/>
      <c r="M197" s="19"/>
      <c r="N197" s="20">
        <v>0.89</v>
      </c>
      <c r="O197" s="19">
        <v>0.66</v>
      </c>
      <c r="P197" s="20">
        <v>40.880000000000003</v>
      </c>
      <c r="Q197" s="19">
        <v>40.82</v>
      </c>
      <c r="R197" s="20">
        <v>9.7000000000000011</v>
      </c>
      <c r="S197" s="19">
        <v>1.83</v>
      </c>
    </row>
    <row r="198" spans="1:19" ht="15" hidden="1" customHeight="1" x14ac:dyDescent="0.2">
      <c r="A198" s="18">
        <v>2013</v>
      </c>
      <c r="B198" s="17">
        <v>9999</v>
      </c>
      <c r="C198" s="16" t="s">
        <v>10</v>
      </c>
      <c r="D198" s="15">
        <f>SUM(D163:D197)</f>
        <v>2823.3599999999997</v>
      </c>
      <c r="E198" s="14">
        <f t="shared" ref="E198:S198" si="20">SUM(E163:E197)</f>
        <v>408.31</v>
      </c>
      <c r="F198" s="15">
        <f t="shared" si="20"/>
        <v>1292.0999999999999</v>
      </c>
      <c r="G198" s="14">
        <f t="shared" si="20"/>
        <v>905.29000000000008</v>
      </c>
      <c r="H198" s="15">
        <f t="shared" si="20"/>
        <v>70.740000000000009</v>
      </c>
      <c r="I198" s="14">
        <f t="shared" si="20"/>
        <v>43.000000000000007</v>
      </c>
      <c r="J198" s="15">
        <f t="shared" si="20"/>
        <v>159.97000000000003</v>
      </c>
      <c r="K198" s="14">
        <f t="shared" si="20"/>
        <v>92.740000000000009</v>
      </c>
      <c r="L198" s="34"/>
      <c r="M198" s="33"/>
      <c r="N198" s="15">
        <f t="shared" si="20"/>
        <v>95.080000000000027</v>
      </c>
      <c r="O198" s="14">
        <f t="shared" si="20"/>
        <v>65.09999999999998</v>
      </c>
      <c r="P198" s="15">
        <f t="shared" si="20"/>
        <v>281.82000000000011</v>
      </c>
      <c r="Q198" s="14">
        <f t="shared" si="20"/>
        <v>235.41</v>
      </c>
      <c r="R198" s="15">
        <f t="shared" si="20"/>
        <v>2178.2800000000002</v>
      </c>
      <c r="S198" s="14">
        <f t="shared" si="20"/>
        <v>583.37000000000012</v>
      </c>
    </row>
    <row r="199" spans="1:19" ht="15" hidden="1" customHeight="1" x14ac:dyDescent="0.2">
      <c r="A199" s="13">
        <v>2013</v>
      </c>
      <c r="B199" s="12">
        <v>1999</v>
      </c>
      <c r="C199" s="11" t="s">
        <v>9</v>
      </c>
      <c r="D199" s="10">
        <f>SUM(D163:D173)</f>
        <v>1080.3700000000001</v>
      </c>
      <c r="E199" s="9">
        <f t="shared" ref="E199:S199" si="21">SUM(E163:E173)</f>
        <v>167.41</v>
      </c>
      <c r="F199" s="10">
        <f t="shared" si="21"/>
        <v>271.81</v>
      </c>
      <c r="G199" s="9">
        <f t="shared" si="21"/>
        <v>154.41</v>
      </c>
      <c r="H199" s="10">
        <f t="shared" si="21"/>
        <v>17.309999999999999</v>
      </c>
      <c r="I199" s="9">
        <f t="shared" si="21"/>
        <v>11.309999999999999</v>
      </c>
      <c r="J199" s="10">
        <f t="shared" si="21"/>
        <v>30.149999999999995</v>
      </c>
      <c r="K199" s="9">
        <f t="shared" si="21"/>
        <v>18.11</v>
      </c>
      <c r="L199" s="25"/>
      <c r="M199" s="24"/>
      <c r="N199" s="10">
        <f t="shared" si="21"/>
        <v>44.77</v>
      </c>
      <c r="O199" s="9">
        <f t="shared" si="21"/>
        <v>30.61</v>
      </c>
      <c r="P199" s="10">
        <f t="shared" si="21"/>
        <v>62.510000000000005</v>
      </c>
      <c r="Q199" s="9">
        <f t="shared" si="21"/>
        <v>47.540000000000006</v>
      </c>
      <c r="R199" s="10">
        <f t="shared" si="21"/>
        <v>616.61</v>
      </c>
      <c r="S199" s="9">
        <f t="shared" si="21"/>
        <v>65.959999999999994</v>
      </c>
    </row>
    <row r="200" spans="1:19" ht="15" hidden="1" customHeight="1" x14ac:dyDescent="0.2">
      <c r="A200" s="13">
        <v>2013</v>
      </c>
      <c r="B200" s="12">
        <v>2999</v>
      </c>
      <c r="C200" s="11" t="s">
        <v>8</v>
      </c>
      <c r="D200" s="10">
        <f>SUM(D174:D180)</f>
        <v>702.43000000000006</v>
      </c>
      <c r="E200" s="9">
        <f t="shared" ref="E200:S200" si="22">SUM(E174:E180)</f>
        <v>61.800000000000004</v>
      </c>
      <c r="F200" s="10">
        <f t="shared" si="22"/>
        <v>126.88</v>
      </c>
      <c r="G200" s="9">
        <f t="shared" si="22"/>
        <v>81.349999999999994</v>
      </c>
      <c r="H200" s="10">
        <f t="shared" si="22"/>
        <v>29.329999999999995</v>
      </c>
      <c r="I200" s="9">
        <f t="shared" si="22"/>
        <v>23.189999999999998</v>
      </c>
      <c r="J200" s="10">
        <f t="shared" si="22"/>
        <v>20.46</v>
      </c>
      <c r="K200" s="9">
        <f t="shared" si="22"/>
        <v>1.02</v>
      </c>
      <c r="L200" s="25"/>
      <c r="M200" s="24"/>
      <c r="N200" s="10">
        <f t="shared" si="22"/>
        <v>11.57</v>
      </c>
      <c r="O200" s="9">
        <f t="shared" si="22"/>
        <v>7.68</v>
      </c>
      <c r="P200" s="10">
        <f t="shared" si="22"/>
        <v>8.74</v>
      </c>
      <c r="Q200" s="9">
        <f t="shared" si="22"/>
        <v>7.3600000000000012</v>
      </c>
      <c r="R200" s="10">
        <f t="shared" si="22"/>
        <v>409.2</v>
      </c>
      <c r="S200" s="9">
        <f t="shared" si="22"/>
        <v>111.75</v>
      </c>
    </row>
    <row r="201" spans="1:19" ht="15" hidden="1" customHeight="1" x14ac:dyDescent="0.2">
      <c r="A201" s="13">
        <v>2013</v>
      </c>
      <c r="B201" s="12">
        <v>3999</v>
      </c>
      <c r="C201" s="11" t="s">
        <v>7</v>
      </c>
      <c r="D201" s="10">
        <f>SUM(D181:D189)</f>
        <v>310.46999999999997</v>
      </c>
      <c r="E201" s="9">
        <f t="shared" ref="E201:S201" si="23">SUM(E181:E189)</f>
        <v>59.23</v>
      </c>
      <c r="F201" s="10">
        <f t="shared" si="23"/>
        <v>252.50999999999996</v>
      </c>
      <c r="G201" s="9">
        <f t="shared" si="23"/>
        <v>200.38</v>
      </c>
      <c r="H201" s="10">
        <f t="shared" si="23"/>
        <v>1.1200000000000001</v>
      </c>
      <c r="I201" s="9">
        <f t="shared" si="23"/>
        <v>0.78</v>
      </c>
      <c r="J201" s="10">
        <f t="shared" si="23"/>
        <v>38.349999999999994</v>
      </c>
      <c r="K201" s="9">
        <f t="shared" si="23"/>
        <v>15.15</v>
      </c>
      <c r="L201" s="25"/>
      <c r="M201" s="24"/>
      <c r="N201" s="10">
        <f t="shared" si="23"/>
        <v>24.75</v>
      </c>
      <c r="O201" s="9">
        <f t="shared" si="23"/>
        <v>17.46</v>
      </c>
      <c r="P201" s="10">
        <f t="shared" si="23"/>
        <v>0.87</v>
      </c>
      <c r="Q201" s="9">
        <f t="shared" si="23"/>
        <v>0.87</v>
      </c>
      <c r="R201" s="10">
        <f t="shared" si="23"/>
        <v>836.02999999999986</v>
      </c>
      <c r="S201" s="9">
        <f t="shared" si="23"/>
        <v>354.15</v>
      </c>
    </row>
    <row r="202" spans="1:19" ht="15" hidden="1" customHeight="1" thickBot="1" x14ac:dyDescent="0.25">
      <c r="A202" s="8">
        <v>2013</v>
      </c>
      <c r="B202" s="7">
        <v>4999</v>
      </c>
      <c r="C202" s="6" t="s">
        <v>6</v>
      </c>
      <c r="D202" s="5">
        <f>SUM(D190:D197)</f>
        <v>730.08999999999992</v>
      </c>
      <c r="E202" s="4">
        <f t="shared" ref="E202:S202" si="24">SUM(E190:E197)</f>
        <v>119.86999999999999</v>
      </c>
      <c r="F202" s="5">
        <f t="shared" si="24"/>
        <v>640.9</v>
      </c>
      <c r="G202" s="4">
        <f t="shared" si="24"/>
        <v>469.15000000000003</v>
      </c>
      <c r="H202" s="5">
        <f t="shared" si="24"/>
        <v>22.98</v>
      </c>
      <c r="I202" s="4">
        <f t="shared" si="24"/>
        <v>7.7199999999999989</v>
      </c>
      <c r="J202" s="5">
        <f t="shared" si="24"/>
        <v>71.010000000000005</v>
      </c>
      <c r="K202" s="4">
        <f t="shared" si="24"/>
        <v>58.46</v>
      </c>
      <c r="L202" s="32"/>
      <c r="M202" s="31"/>
      <c r="N202" s="5">
        <f t="shared" si="24"/>
        <v>13.99</v>
      </c>
      <c r="O202" s="4">
        <f t="shared" si="24"/>
        <v>9.35</v>
      </c>
      <c r="P202" s="5">
        <f t="shared" si="24"/>
        <v>209.70000000000002</v>
      </c>
      <c r="Q202" s="4">
        <f t="shared" si="24"/>
        <v>179.64</v>
      </c>
      <c r="R202" s="5">
        <f t="shared" si="24"/>
        <v>316.43999999999994</v>
      </c>
      <c r="S202" s="4">
        <f t="shared" si="24"/>
        <v>51.510000000000005</v>
      </c>
    </row>
    <row r="203" spans="1:19" ht="15" hidden="1" customHeight="1" thickBot="1" x14ac:dyDescent="0.2">
      <c r="A203" s="30">
        <v>2014</v>
      </c>
      <c r="B203" s="29" t="s">
        <v>4</v>
      </c>
      <c r="C203" s="28" t="s">
        <v>3</v>
      </c>
      <c r="D203" s="27">
        <v>62.550000000000004</v>
      </c>
      <c r="E203" s="26">
        <v>7.76</v>
      </c>
      <c r="F203" s="27">
        <v>26.36</v>
      </c>
      <c r="G203" s="26">
        <v>16.93</v>
      </c>
      <c r="H203" s="27">
        <v>0</v>
      </c>
      <c r="I203" s="26">
        <v>0</v>
      </c>
      <c r="J203" s="27">
        <v>2.21</v>
      </c>
      <c r="K203" s="26">
        <v>2.21</v>
      </c>
      <c r="L203" s="27"/>
      <c r="M203" s="26"/>
      <c r="N203" s="27">
        <v>0</v>
      </c>
      <c r="O203" s="26">
        <v>0</v>
      </c>
      <c r="P203" s="27">
        <v>1.4</v>
      </c>
      <c r="Q203" s="26">
        <v>1.4</v>
      </c>
      <c r="R203" s="27">
        <v>13.14</v>
      </c>
      <c r="S203" s="26">
        <v>3.79</v>
      </c>
    </row>
    <row r="204" spans="1:19" ht="15" hidden="1" customHeight="1" x14ac:dyDescent="0.2">
      <c r="A204" s="13">
        <v>2014</v>
      </c>
      <c r="B204" s="12" t="s">
        <v>78</v>
      </c>
      <c r="C204" s="11" t="s">
        <v>77</v>
      </c>
      <c r="D204" s="25">
        <v>35.47</v>
      </c>
      <c r="E204" s="24">
        <v>9.85</v>
      </c>
      <c r="F204" s="25">
        <v>33.380000000000003</v>
      </c>
      <c r="G204" s="24">
        <v>31.05</v>
      </c>
      <c r="H204" s="25">
        <v>5.0999999999999996</v>
      </c>
      <c r="I204" s="24">
        <v>4.21</v>
      </c>
      <c r="J204" s="25">
        <v>0</v>
      </c>
      <c r="K204" s="24">
        <v>0</v>
      </c>
      <c r="L204" s="25"/>
      <c r="M204" s="24"/>
      <c r="N204" s="25">
        <v>0</v>
      </c>
      <c r="O204" s="24">
        <v>0</v>
      </c>
      <c r="P204" s="25">
        <v>2.0699999999999998</v>
      </c>
      <c r="Q204" s="24">
        <v>2.0699999999999998</v>
      </c>
      <c r="R204" s="25">
        <v>13.92</v>
      </c>
      <c r="S204" s="24">
        <v>6.55</v>
      </c>
    </row>
    <row r="205" spans="1:19" ht="15" hidden="1" customHeight="1" x14ac:dyDescent="0.2">
      <c r="A205" s="13">
        <v>2014</v>
      </c>
      <c r="B205" s="12" t="s">
        <v>76</v>
      </c>
      <c r="C205" s="11" t="s">
        <v>75</v>
      </c>
      <c r="D205" s="25">
        <v>164.89</v>
      </c>
      <c r="E205" s="24">
        <v>47.47</v>
      </c>
      <c r="F205" s="25">
        <v>40.630000000000003</v>
      </c>
      <c r="G205" s="24">
        <v>30.9</v>
      </c>
      <c r="H205" s="25">
        <v>7.48</v>
      </c>
      <c r="I205" s="24">
        <v>7.48</v>
      </c>
      <c r="J205" s="25">
        <v>6.8</v>
      </c>
      <c r="K205" s="24">
        <v>4.38</v>
      </c>
      <c r="L205" s="25"/>
      <c r="M205" s="24"/>
      <c r="N205" s="25">
        <v>2.39</v>
      </c>
      <c r="O205" s="24">
        <v>2.39</v>
      </c>
      <c r="P205" s="25">
        <v>26.99</v>
      </c>
      <c r="Q205" s="24">
        <v>26.99</v>
      </c>
      <c r="R205" s="25">
        <v>225.26999999999998</v>
      </c>
      <c r="S205" s="24">
        <v>11.86</v>
      </c>
    </row>
    <row r="206" spans="1:19" ht="15" hidden="1" customHeight="1" x14ac:dyDescent="0.2">
      <c r="A206" s="13">
        <v>2014</v>
      </c>
      <c r="B206" s="12" t="s">
        <v>74</v>
      </c>
      <c r="C206" s="11" t="s">
        <v>73</v>
      </c>
      <c r="D206" s="25">
        <v>23.25</v>
      </c>
      <c r="E206" s="24">
        <v>4.55</v>
      </c>
      <c r="F206" s="25">
        <v>41.739999999999995</v>
      </c>
      <c r="G206" s="24">
        <v>22</v>
      </c>
      <c r="H206" s="25">
        <v>0</v>
      </c>
      <c r="I206" s="24">
        <v>0</v>
      </c>
      <c r="J206" s="25">
        <v>0</v>
      </c>
      <c r="K206" s="24">
        <v>0</v>
      </c>
      <c r="L206" s="25"/>
      <c r="M206" s="24"/>
      <c r="N206" s="25">
        <v>0</v>
      </c>
      <c r="O206" s="24">
        <v>0</v>
      </c>
      <c r="P206" s="25">
        <v>0</v>
      </c>
      <c r="Q206" s="24">
        <v>0</v>
      </c>
      <c r="R206" s="25">
        <v>2.4700000000000002</v>
      </c>
      <c r="S206" s="24">
        <v>0.35</v>
      </c>
    </row>
    <row r="207" spans="1:19" ht="15" hidden="1" customHeight="1" x14ac:dyDescent="0.2">
      <c r="A207" s="13">
        <v>2014</v>
      </c>
      <c r="B207" s="12" t="s">
        <v>72</v>
      </c>
      <c r="C207" s="11" t="s">
        <v>71</v>
      </c>
      <c r="D207" s="25">
        <v>85.35</v>
      </c>
      <c r="E207" s="24">
        <v>8.92</v>
      </c>
      <c r="F207" s="25">
        <v>11.379999999999999</v>
      </c>
      <c r="G207" s="24">
        <v>6.91</v>
      </c>
      <c r="H207" s="25">
        <v>3.44</v>
      </c>
      <c r="I207" s="24">
        <v>0</v>
      </c>
      <c r="J207" s="25">
        <v>0</v>
      </c>
      <c r="K207" s="24">
        <v>0</v>
      </c>
      <c r="L207" s="25"/>
      <c r="M207" s="24"/>
      <c r="N207" s="25">
        <v>1.47</v>
      </c>
      <c r="O207" s="24">
        <v>1.47</v>
      </c>
      <c r="P207" s="25">
        <v>18.46</v>
      </c>
      <c r="Q207" s="24">
        <v>18.46</v>
      </c>
      <c r="R207" s="25">
        <v>5.85</v>
      </c>
      <c r="S207" s="24">
        <v>1.89</v>
      </c>
    </row>
    <row r="208" spans="1:19" ht="15" hidden="1" customHeight="1" x14ac:dyDescent="0.2">
      <c r="A208" s="13">
        <v>2014</v>
      </c>
      <c r="B208" s="12" t="s">
        <v>70</v>
      </c>
      <c r="C208" s="11" t="s">
        <v>69</v>
      </c>
      <c r="D208" s="25">
        <v>310.27999999999997</v>
      </c>
      <c r="E208" s="24">
        <v>15.59</v>
      </c>
      <c r="F208" s="25">
        <v>36.330000000000005</v>
      </c>
      <c r="G208" s="24">
        <v>17.510000000000002</v>
      </c>
      <c r="H208" s="25">
        <v>0</v>
      </c>
      <c r="I208" s="24">
        <v>0</v>
      </c>
      <c r="J208" s="25">
        <v>0</v>
      </c>
      <c r="K208" s="24">
        <v>0</v>
      </c>
      <c r="L208" s="25"/>
      <c r="M208" s="24"/>
      <c r="N208" s="25">
        <v>0.48</v>
      </c>
      <c r="O208" s="24">
        <v>0</v>
      </c>
      <c r="P208" s="25">
        <v>0.38</v>
      </c>
      <c r="Q208" s="24">
        <v>0</v>
      </c>
      <c r="R208" s="25">
        <v>179.85</v>
      </c>
      <c r="S208" s="24">
        <v>5.39</v>
      </c>
    </row>
    <row r="209" spans="1:19" ht="15" customHeight="1" x14ac:dyDescent="0.2">
      <c r="A209" s="13">
        <v>2014</v>
      </c>
      <c r="B209" s="12" t="s">
        <v>68</v>
      </c>
      <c r="C209" s="11" t="s">
        <v>129</v>
      </c>
      <c r="D209" s="25">
        <v>93.93</v>
      </c>
      <c r="E209" s="24">
        <v>21.19</v>
      </c>
      <c r="F209" s="25">
        <v>16.37</v>
      </c>
      <c r="G209" s="24">
        <v>8.5500000000000007</v>
      </c>
      <c r="H209" s="25">
        <v>0</v>
      </c>
      <c r="I209" s="24">
        <v>0</v>
      </c>
      <c r="J209" s="25">
        <v>0.91</v>
      </c>
      <c r="K209" s="24">
        <v>0</v>
      </c>
      <c r="L209" s="25"/>
      <c r="M209" s="24"/>
      <c r="N209" s="25">
        <v>4.0199999999999996</v>
      </c>
      <c r="O209" s="24">
        <v>3.13</v>
      </c>
      <c r="P209" s="25">
        <v>11.38</v>
      </c>
      <c r="Q209" s="24">
        <v>3.35</v>
      </c>
      <c r="R209" s="25">
        <v>70.910000000000011</v>
      </c>
      <c r="S209" s="24">
        <v>1.42</v>
      </c>
    </row>
    <row r="210" spans="1:19" ht="15" hidden="1" customHeight="1" x14ac:dyDescent="0.2">
      <c r="A210" s="13">
        <v>2014</v>
      </c>
      <c r="B210" s="12" t="s">
        <v>66</v>
      </c>
      <c r="C210" s="11" t="s">
        <v>65</v>
      </c>
      <c r="D210" s="25">
        <v>16.100000000000001</v>
      </c>
      <c r="E210" s="24">
        <v>0.91</v>
      </c>
      <c r="F210" s="25">
        <v>4.54</v>
      </c>
      <c r="G210" s="24">
        <v>1.67</v>
      </c>
      <c r="H210" s="25">
        <v>0</v>
      </c>
      <c r="I210" s="24">
        <v>0</v>
      </c>
      <c r="J210" s="25">
        <v>1.47</v>
      </c>
      <c r="K210" s="24">
        <v>1.47</v>
      </c>
      <c r="L210" s="25"/>
      <c r="M210" s="24"/>
      <c r="N210" s="25">
        <v>0</v>
      </c>
      <c r="O210" s="24">
        <v>0</v>
      </c>
      <c r="P210" s="25">
        <v>2.14</v>
      </c>
      <c r="Q210" s="24">
        <v>0</v>
      </c>
      <c r="R210" s="25">
        <v>145.43</v>
      </c>
      <c r="S210" s="24">
        <v>6.44</v>
      </c>
    </row>
    <row r="211" spans="1:19" ht="15" hidden="1" customHeight="1" x14ac:dyDescent="0.2">
      <c r="A211" s="13">
        <v>2014</v>
      </c>
      <c r="B211" s="12" t="s">
        <v>64</v>
      </c>
      <c r="C211" s="11" t="s">
        <v>63</v>
      </c>
      <c r="D211" s="25">
        <v>50.959999999999994</v>
      </c>
      <c r="E211" s="24">
        <v>7.41</v>
      </c>
      <c r="F211" s="25">
        <v>20.880000000000003</v>
      </c>
      <c r="G211" s="24">
        <v>19.920000000000002</v>
      </c>
      <c r="H211" s="25">
        <v>1.92</v>
      </c>
      <c r="I211" s="24">
        <v>0</v>
      </c>
      <c r="J211" s="25">
        <v>0</v>
      </c>
      <c r="K211" s="24">
        <v>0</v>
      </c>
      <c r="L211" s="25"/>
      <c r="M211" s="24"/>
      <c r="N211" s="25">
        <v>2.87</v>
      </c>
      <c r="O211" s="24">
        <v>2.87</v>
      </c>
      <c r="P211" s="25">
        <v>11.22</v>
      </c>
      <c r="Q211" s="24">
        <v>2.0099999999999998</v>
      </c>
      <c r="R211" s="25">
        <v>5.59</v>
      </c>
      <c r="S211" s="24">
        <v>0</v>
      </c>
    </row>
    <row r="212" spans="1:19" ht="15" hidden="1" customHeight="1" x14ac:dyDescent="0.2">
      <c r="A212" s="13">
        <v>2014</v>
      </c>
      <c r="B212" s="12" t="s">
        <v>62</v>
      </c>
      <c r="C212" s="11" t="s">
        <v>61</v>
      </c>
      <c r="D212" s="25">
        <v>58.8</v>
      </c>
      <c r="E212" s="24">
        <v>6.79</v>
      </c>
      <c r="F212" s="25">
        <v>53.58</v>
      </c>
      <c r="G212" s="24">
        <v>8.26</v>
      </c>
      <c r="H212" s="25">
        <v>0</v>
      </c>
      <c r="I212" s="24">
        <v>0</v>
      </c>
      <c r="J212" s="25">
        <v>5.27</v>
      </c>
      <c r="K212" s="24">
        <v>4.3099999999999996</v>
      </c>
      <c r="L212" s="25"/>
      <c r="M212" s="24"/>
      <c r="N212" s="25">
        <v>4.01</v>
      </c>
      <c r="O212" s="24">
        <v>0</v>
      </c>
      <c r="P212" s="25">
        <v>0</v>
      </c>
      <c r="Q212" s="24">
        <v>0</v>
      </c>
      <c r="R212" s="25">
        <v>197.28000000000003</v>
      </c>
      <c r="S212" s="24">
        <v>5.86</v>
      </c>
    </row>
    <row r="213" spans="1:19" ht="15" hidden="1" customHeight="1" x14ac:dyDescent="0.2">
      <c r="A213" s="23">
        <v>2014</v>
      </c>
      <c r="B213" s="22" t="s">
        <v>60</v>
      </c>
      <c r="C213" s="21" t="s">
        <v>59</v>
      </c>
      <c r="D213" s="20">
        <v>191.31</v>
      </c>
      <c r="E213" s="19">
        <v>8.1</v>
      </c>
      <c r="F213" s="20">
        <v>54.260000000000005</v>
      </c>
      <c r="G213" s="19">
        <v>24.92</v>
      </c>
      <c r="H213" s="20">
        <v>1.39</v>
      </c>
      <c r="I213" s="19">
        <v>1.39</v>
      </c>
      <c r="J213" s="20">
        <v>11.899999999999999</v>
      </c>
      <c r="K213" s="19">
        <v>9.94</v>
      </c>
      <c r="L213" s="20"/>
      <c r="M213" s="19"/>
      <c r="N213" s="20">
        <v>12.01</v>
      </c>
      <c r="O213" s="19">
        <v>11.44</v>
      </c>
      <c r="P213" s="20">
        <v>2.9299999999999997</v>
      </c>
      <c r="Q213" s="19">
        <v>0</v>
      </c>
      <c r="R213" s="20">
        <v>36.97</v>
      </c>
      <c r="S213" s="19">
        <v>0</v>
      </c>
    </row>
    <row r="214" spans="1:19" ht="15" hidden="1" customHeight="1" x14ac:dyDescent="0.2">
      <c r="A214" s="13">
        <v>2014</v>
      </c>
      <c r="B214" s="12" t="s">
        <v>58</v>
      </c>
      <c r="C214" s="11" t="s">
        <v>57</v>
      </c>
      <c r="D214" s="25">
        <v>4.0600000000000005</v>
      </c>
      <c r="E214" s="24">
        <v>0.79</v>
      </c>
      <c r="F214" s="25">
        <v>11.48</v>
      </c>
      <c r="G214" s="24">
        <v>4.71</v>
      </c>
      <c r="H214" s="25">
        <v>0</v>
      </c>
      <c r="I214" s="24">
        <v>0</v>
      </c>
      <c r="J214" s="25">
        <v>0</v>
      </c>
      <c r="K214" s="24">
        <v>0</v>
      </c>
      <c r="L214" s="25"/>
      <c r="M214" s="24"/>
      <c r="N214" s="25">
        <v>0</v>
      </c>
      <c r="O214" s="24">
        <v>0</v>
      </c>
      <c r="P214" s="25">
        <v>0</v>
      </c>
      <c r="Q214" s="24">
        <v>0</v>
      </c>
      <c r="R214" s="25">
        <v>72.45</v>
      </c>
      <c r="S214" s="24">
        <v>25.1</v>
      </c>
    </row>
    <row r="215" spans="1:19" ht="15" hidden="1" customHeight="1" x14ac:dyDescent="0.2">
      <c r="A215" s="13">
        <v>2014</v>
      </c>
      <c r="B215" s="12" t="s">
        <v>56</v>
      </c>
      <c r="C215" s="11" t="s">
        <v>55</v>
      </c>
      <c r="D215" s="25">
        <v>20.68</v>
      </c>
      <c r="E215" s="24">
        <v>2.4700000000000002</v>
      </c>
      <c r="F215" s="25">
        <v>17.22</v>
      </c>
      <c r="G215" s="24">
        <v>11.01</v>
      </c>
      <c r="H215" s="25">
        <v>0</v>
      </c>
      <c r="I215" s="24">
        <v>0</v>
      </c>
      <c r="J215" s="25">
        <v>0</v>
      </c>
      <c r="K215" s="24">
        <v>0</v>
      </c>
      <c r="L215" s="25"/>
      <c r="M215" s="24"/>
      <c r="N215" s="25">
        <v>0.14000000000000001</v>
      </c>
      <c r="O215" s="24">
        <v>0</v>
      </c>
      <c r="P215" s="25">
        <v>0</v>
      </c>
      <c r="Q215" s="24">
        <v>0</v>
      </c>
      <c r="R215" s="25">
        <v>11.76</v>
      </c>
      <c r="S215" s="24">
        <v>0</v>
      </c>
    </row>
    <row r="216" spans="1:19" ht="15" hidden="1" customHeight="1" x14ac:dyDescent="0.2">
      <c r="A216" s="13">
        <v>2014</v>
      </c>
      <c r="B216" s="12" t="s">
        <v>54</v>
      </c>
      <c r="C216" s="11" t="s">
        <v>53</v>
      </c>
      <c r="D216" s="25">
        <v>237.34000000000003</v>
      </c>
      <c r="E216" s="24">
        <v>43.6</v>
      </c>
      <c r="F216" s="25">
        <v>31.589999999999996</v>
      </c>
      <c r="G216" s="24">
        <v>9.99</v>
      </c>
      <c r="H216" s="25">
        <v>42.69</v>
      </c>
      <c r="I216" s="24">
        <v>13.33</v>
      </c>
      <c r="J216" s="25">
        <v>0.89</v>
      </c>
      <c r="K216" s="24">
        <v>0</v>
      </c>
      <c r="L216" s="25"/>
      <c r="M216" s="24"/>
      <c r="N216" s="25">
        <v>17.54</v>
      </c>
      <c r="O216" s="24">
        <v>0</v>
      </c>
      <c r="P216" s="25">
        <v>0</v>
      </c>
      <c r="Q216" s="24">
        <v>0</v>
      </c>
      <c r="R216" s="25">
        <v>202.32</v>
      </c>
      <c r="S216" s="24">
        <v>73.45</v>
      </c>
    </row>
    <row r="217" spans="1:19" ht="15" hidden="1" customHeight="1" x14ac:dyDescent="0.2">
      <c r="A217" s="13">
        <v>2014</v>
      </c>
      <c r="B217" s="12" t="s">
        <v>52</v>
      </c>
      <c r="C217" s="11" t="s">
        <v>51</v>
      </c>
      <c r="D217" s="25">
        <v>231</v>
      </c>
      <c r="E217" s="24">
        <v>4.67</v>
      </c>
      <c r="F217" s="25">
        <v>16.649999999999999</v>
      </c>
      <c r="G217" s="24">
        <v>11.3</v>
      </c>
      <c r="H217" s="25">
        <v>0</v>
      </c>
      <c r="I217" s="24">
        <v>0</v>
      </c>
      <c r="J217" s="25">
        <v>0.4</v>
      </c>
      <c r="K217" s="24">
        <v>0</v>
      </c>
      <c r="L217" s="25"/>
      <c r="M217" s="24"/>
      <c r="N217" s="25">
        <v>0</v>
      </c>
      <c r="O217" s="24">
        <v>0</v>
      </c>
      <c r="P217" s="25">
        <v>0</v>
      </c>
      <c r="Q217" s="24">
        <v>0</v>
      </c>
      <c r="R217" s="25">
        <v>216.68</v>
      </c>
      <c r="S217" s="24">
        <v>25.63</v>
      </c>
    </row>
    <row r="218" spans="1:19" ht="15" hidden="1" customHeight="1" x14ac:dyDescent="0.2">
      <c r="A218" s="13">
        <v>2014</v>
      </c>
      <c r="B218" s="12" t="s">
        <v>50</v>
      </c>
      <c r="C218" s="11" t="s">
        <v>49</v>
      </c>
      <c r="D218" s="25">
        <v>235.82999999999998</v>
      </c>
      <c r="E218" s="24">
        <v>12.79</v>
      </c>
      <c r="F218" s="25">
        <v>46.72</v>
      </c>
      <c r="G218" s="24">
        <v>27.46</v>
      </c>
      <c r="H218" s="25">
        <v>4.12</v>
      </c>
      <c r="I218" s="24">
        <v>4.12</v>
      </c>
      <c r="J218" s="25">
        <v>8.82</v>
      </c>
      <c r="K218" s="24">
        <v>0</v>
      </c>
      <c r="L218" s="25"/>
      <c r="M218" s="24"/>
      <c r="N218" s="25">
        <v>5.84</v>
      </c>
      <c r="O218" s="24">
        <v>1.4</v>
      </c>
      <c r="P218" s="25">
        <v>0</v>
      </c>
      <c r="Q218" s="24">
        <v>0</v>
      </c>
      <c r="R218" s="25">
        <v>112.52000000000001</v>
      </c>
      <c r="S218" s="24">
        <v>2.86</v>
      </c>
    </row>
    <row r="219" spans="1:19" ht="15" hidden="1" customHeight="1" x14ac:dyDescent="0.2">
      <c r="A219" s="13">
        <v>2014</v>
      </c>
      <c r="B219" s="12" t="s">
        <v>48</v>
      </c>
      <c r="C219" s="11" t="s">
        <v>47</v>
      </c>
      <c r="D219" s="25">
        <v>105.91</v>
      </c>
      <c r="E219" s="24">
        <v>3.84</v>
      </c>
      <c r="F219" s="25">
        <v>23.950000000000003</v>
      </c>
      <c r="G219" s="24">
        <v>16.600000000000001</v>
      </c>
      <c r="H219" s="25">
        <v>1.44</v>
      </c>
      <c r="I219" s="24">
        <v>1.44</v>
      </c>
      <c r="J219" s="25">
        <v>0.23</v>
      </c>
      <c r="K219" s="24">
        <v>0</v>
      </c>
      <c r="L219" s="25"/>
      <c r="M219" s="24"/>
      <c r="N219" s="25">
        <v>0</v>
      </c>
      <c r="O219" s="24">
        <v>0</v>
      </c>
      <c r="P219" s="25">
        <v>2.91</v>
      </c>
      <c r="Q219" s="24">
        <v>2.91</v>
      </c>
      <c r="R219" s="25">
        <v>73.899999999999991</v>
      </c>
      <c r="S219" s="24">
        <v>25.15</v>
      </c>
    </row>
    <row r="220" spans="1:19" ht="15" hidden="1" customHeight="1" x14ac:dyDescent="0.2">
      <c r="A220" s="23">
        <v>2014</v>
      </c>
      <c r="B220" s="22" t="s">
        <v>46</v>
      </c>
      <c r="C220" s="21" t="s">
        <v>45</v>
      </c>
      <c r="D220" s="20">
        <v>60.179999999999993</v>
      </c>
      <c r="E220" s="19">
        <v>2.15</v>
      </c>
      <c r="F220" s="20">
        <v>16.829999999999998</v>
      </c>
      <c r="G220" s="19">
        <v>8.15</v>
      </c>
      <c r="H220" s="20">
        <v>0.34</v>
      </c>
      <c r="I220" s="19">
        <v>0.34</v>
      </c>
      <c r="J220" s="20">
        <v>1.2</v>
      </c>
      <c r="K220" s="19">
        <v>0</v>
      </c>
      <c r="L220" s="20"/>
      <c r="M220" s="19"/>
      <c r="N220" s="20">
        <v>1.18</v>
      </c>
      <c r="O220" s="19">
        <v>0</v>
      </c>
      <c r="P220" s="20">
        <v>11.350000000000001</v>
      </c>
      <c r="Q220" s="19">
        <v>6.36</v>
      </c>
      <c r="R220" s="20">
        <v>8.56</v>
      </c>
      <c r="S220" s="19">
        <v>0.3</v>
      </c>
    </row>
    <row r="221" spans="1:19" ht="15" hidden="1" customHeight="1" x14ac:dyDescent="0.2">
      <c r="A221" s="13">
        <v>2014</v>
      </c>
      <c r="B221" s="12" t="s">
        <v>44</v>
      </c>
      <c r="C221" s="11" t="s">
        <v>43</v>
      </c>
      <c r="D221" s="25">
        <v>69.22</v>
      </c>
      <c r="E221" s="24">
        <v>7.29</v>
      </c>
      <c r="F221" s="25">
        <v>14.22</v>
      </c>
      <c r="G221" s="24">
        <v>12.82</v>
      </c>
      <c r="H221" s="25">
        <v>0</v>
      </c>
      <c r="I221" s="24">
        <v>0</v>
      </c>
      <c r="J221" s="25">
        <v>1.75</v>
      </c>
      <c r="K221" s="24">
        <v>1.75</v>
      </c>
      <c r="L221" s="25"/>
      <c r="M221" s="24"/>
      <c r="N221" s="25">
        <v>1.42</v>
      </c>
      <c r="O221" s="24">
        <v>1.42</v>
      </c>
      <c r="P221" s="25">
        <v>0</v>
      </c>
      <c r="Q221" s="24">
        <v>0</v>
      </c>
      <c r="R221" s="25">
        <v>1.73</v>
      </c>
      <c r="S221" s="24">
        <v>1.73</v>
      </c>
    </row>
    <row r="222" spans="1:19" ht="15" hidden="1" customHeight="1" x14ac:dyDescent="0.2">
      <c r="A222" s="13">
        <v>2014</v>
      </c>
      <c r="B222" s="12" t="s">
        <v>42</v>
      </c>
      <c r="C222" s="11" t="s">
        <v>41</v>
      </c>
      <c r="D222" s="25">
        <v>2.42</v>
      </c>
      <c r="E222" s="24">
        <v>1.81</v>
      </c>
      <c r="F222" s="25">
        <v>23.2</v>
      </c>
      <c r="G222" s="24">
        <v>19.2</v>
      </c>
      <c r="H222" s="25">
        <v>0</v>
      </c>
      <c r="I222" s="24">
        <v>0</v>
      </c>
      <c r="J222" s="25">
        <v>0</v>
      </c>
      <c r="K222" s="24">
        <v>0</v>
      </c>
      <c r="L222" s="25"/>
      <c r="M222" s="24"/>
      <c r="N222" s="25">
        <v>0.73</v>
      </c>
      <c r="O222" s="24">
        <v>0.73</v>
      </c>
      <c r="P222" s="25">
        <v>0</v>
      </c>
      <c r="Q222" s="24">
        <v>0</v>
      </c>
      <c r="R222" s="25">
        <v>38.86</v>
      </c>
      <c r="S222" s="24">
        <v>37.03</v>
      </c>
    </row>
    <row r="223" spans="1:19" ht="15" hidden="1" customHeight="1" x14ac:dyDescent="0.2">
      <c r="A223" s="13">
        <v>2014</v>
      </c>
      <c r="B223" s="12" t="s">
        <v>40</v>
      </c>
      <c r="C223" s="11" t="s">
        <v>39</v>
      </c>
      <c r="D223" s="25">
        <v>42.45</v>
      </c>
      <c r="E223" s="24">
        <v>18.939999999999998</v>
      </c>
      <c r="F223" s="25">
        <v>46.57</v>
      </c>
      <c r="G223" s="24">
        <v>37.53</v>
      </c>
      <c r="H223" s="25">
        <v>0</v>
      </c>
      <c r="I223" s="24">
        <v>0</v>
      </c>
      <c r="J223" s="25">
        <v>4.8600000000000003</v>
      </c>
      <c r="K223" s="24">
        <v>1.62</v>
      </c>
      <c r="L223" s="25"/>
      <c r="M223" s="24"/>
      <c r="N223" s="25">
        <v>2.46</v>
      </c>
      <c r="O223" s="24">
        <v>2.46</v>
      </c>
      <c r="P223" s="25">
        <v>0</v>
      </c>
      <c r="Q223" s="24">
        <v>0</v>
      </c>
      <c r="R223" s="25">
        <v>149</v>
      </c>
      <c r="S223" s="24">
        <v>98.98</v>
      </c>
    </row>
    <row r="224" spans="1:19" ht="15" hidden="1" customHeight="1" x14ac:dyDescent="0.2">
      <c r="A224" s="13">
        <v>2014</v>
      </c>
      <c r="B224" s="12" t="s">
        <v>38</v>
      </c>
      <c r="C224" s="11" t="s">
        <v>37</v>
      </c>
      <c r="D224" s="25">
        <v>10.93</v>
      </c>
      <c r="E224" s="24">
        <v>3.74</v>
      </c>
      <c r="F224" s="25">
        <v>9.5299999999999994</v>
      </c>
      <c r="G224" s="24">
        <v>6.55</v>
      </c>
      <c r="H224" s="25">
        <v>1.2</v>
      </c>
      <c r="I224" s="24">
        <v>0</v>
      </c>
      <c r="J224" s="25">
        <v>0</v>
      </c>
      <c r="K224" s="24">
        <v>0</v>
      </c>
      <c r="L224" s="25"/>
      <c r="M224" s="24"/>
      <c r="N224" s="25">
        <v>1.98</v>
      </c>
      <c r="O224" s="24">
        <v>1.98</v>
      </c>
      <c r="P224" s="25">
        <v>0</v>
      </c>
      <c r="Q224" s="24">
        <v>0</v>
      </c>
      <c r="R224" s="25">
        <v>62.43</v>
      </c>
      <c r="S224" s="24">
        <v>0</v>
      </c>
    </row>
    <row r="225" spans="1:19" ht="15" hidden="1" customHeight="1" x14ac:dyDescent="0.2">
      <c r="A225" s="13">
        <v>2014</v>
      </c>
      <c r="B225" s="12" t="s">
        <v>36</v>
      </c>
      <c r="C225" s="11" t="s">
        <v>35</v>
      </c>
      <c r="D225" s="25">
        <v>19.63</v>
      </c>
      <c r="E225" s="24">
        <v>1.85</v>
      </c>
      <c r="F225" s="25">
        <v>83.56</v>
      </c>
      <c r="G225" s="24">
        <v>67.09</v>
      </c>
      <c r="H225" s="25">
        <v>0.75</v>
      </c>
      <c r="I225" s="24">
        <v>0.45</v>
      </c>
      <c r="J225" s="25">
        <v>2.02</v>
      </c>
      <c r="K225" s="24">
        <v>2.02</v>
      </c>
      <c r="L225" s="25"/>
      <c r="M225" s="24"/>
      <c r="N225" s="25">
        <v>3.53</v>
      </c>
      <c r="O225" s="24">
        <v>2.0099999999999998</v>
      </c>
      <c r="P225" s="25">
        <v>4.41</v>
      </c>
      <c r="Q225" s="24">
        <v>4.41</v>
      </c>
      <c r="R225" s="25">
        <v>481.26</v>
      </c>
      <c r="S225" s="24">
        <v>116.93</v>
      </c>
    </row>
    <row r="226" spans="1:19" ht="15" hidden="1" customHeight="1" x14ac:dyDescent="0.2">
      <c r="A226" s="13">
        <v>2014</v>
      </c>
      <c r="B226" s="12" t="s">
        <v>34</v>
      </c>
      <c r="C226" s="11" t="s">
        <v>33</v>
      </c>
      <c r="D226" s="25">
        <v>46.480000000000004</v>
      </c>
      <c r="E226" s="24">
        <v>10.65</v>
      </c>
      <c r="F226" s="25">
        <v>40.160000000000004</v>
      </c>
      <c r="G226" s="24">
        <v>22.46</v>
      </c>
      <c r="H226" s="25">
        <v>10.9</v>
      </c>
      <c r="I226" s="24">
        <v>10.9</v>
      </c>
      <c r="J226" s="25">
        <v>0</v>
      </c>
      <c r="K226" s="24">
        <v>0</v>
      </c>
      <c r="L226" s="25"/>
      <c r="M226" s="24"/>
      <c r="N226" s="25">
        <v>3.84</v>
      </c>
      <c r="O226" s="24">
        <v>0</v>
      </c>
      <c r="P226" s="25">
        <v>0</v>
      </c>
      <c r="Q226" s="24">
        <v>0</v>
      </c>
      <c r="R226" s="25">
        <v>99.25</v>
      </c>
      <c r="S226" s="24">
        <v>53.29</v>
      </c>
    </row>
    <row r="227" spans="1:19" ht="15" hidden="1" customHeight="1" x14ac:dyDescent="0.2">
      <c r="A227" s="13">
        <v>2014</v>
      </c>
      <c r="B227" s="12" t="s">
        <v>32</v>
      </c>
      <c r="C227" s="11" t="s">
        <v>31</v>
      </c>
      <c r="D227" s="25">
        <v>45.19</v>
      </c>
      <c r="E227" s="24">
        <v>7.43</v>
      </c>
      <c r="F227" s="25">
        <v>32.58</v>
      </c>
      <c r="G227" s="24">
        <v>0</v>
      </c>
      <c r="H227" s="25">
        <v>0.19</v>
      </c>
      <c r="I227" s="24">
        <v>0</v>
      </c>
      <c r="J227" s="25">
        <v>1.76</v>
      </c>
      <c r="K227" s="24">
        <v>1.76</v>
      </c>
      <c r="L227" s="25"/>
      <c r="M227" s="24"/>
      <c r="N227" s="25">
        <v>0</v>
      </c>
      <c r="O227" s="24">
        <v>0</v>
      </c>
      <c r="P227" s="25">
        <v>0</v>
      </c>
      <c r="Q227" s="24">
        <v>0</v>
      </c>
      <c r="R227" s="25">
        <v>13.41</v>
      </c>
      <c r="S227" s="24">
        <v>0</v>
      </c>
    </row>
    <row r="228" spans="1:19" ht="15" hidden="1" customHeight="1" x14ac:dyDescent="0.2">
      <c r="A228" s="13">
        <v>2014</v>
      </c>
      <c r="B228" s="12" t="s">
        <v>30</v>
      </c>
      <c r="C228" s="11" t="s">
        <v>29</v>
      </c>
      <c r="D228" s="25">
        <v>10.75</v>
      </c>
      <c r="E228" s="24">
        <v>8.1</v>
      </c>
      <c r="F228" s="25">
        <v>16.14</v>
      </c>
      <c r="G228" s="24">
        <v>16.14</v>
      </c>
      <c r="H228" s="25">
        <v>1.1599999999999999</v>
      </c>
      <c r="I228" s="24">
        <v>1.1599999999999999</v>
      </c>
      <c r="J228" s="25">
        <v>2.86</v>
      </c>
      <c r="K228" s="24">
        <v>2.86</v>
      </c>
      <c r="L228" s="25"/>
      <c r="M228" s="24"/>
      <c r="N228" s="25">
        <v>0</v>
      </c>
      <c r="O228" s="24">
        <v>0</v>
      </c>
      <c r="P228" s="25">
        <v>0</v>
      </c>
      <c r="Q228" s="24">
        <v>0</v>
      </c>
      <c r="R228" s="25">
        <v>0</v>
      </c>
      <c r="S228" s="24">
        <v>0</v>
      </c>
    </row>
    <row r="229" spans="1:19" ht="15" hidden="1" customHeight="1" x14ac:dyDescent="0.2">
      <c r="A229" s="23">
        <v>2014</v>
      </c>
      <c r="B229" s="22" t="s">
        <v>28</v>
      </c>
      <c r="C229" s="21" t="s">
        <v>27</v>
      </c>
      <c r="D229" s="20">
        <v>36.75</v>
      </c>
      <c r="E229" s="19">
        <v>3.81</v>
      </c>
      <c r="F229" s="20">
        <v>7.34</v>
      </c>
      <c r="G229" s="19">
        <v>3.69</v>
      </c>
      <c r="H229" s="20">
        <v>0</v>
      </c>
      <c r="I229" s="19">
        <v>0</v>
      </c>
      <c r="J229" s="20">
        <v>0</v>
      </c>
      <c r="K229" s="19">
        <v>0</v>
      </c>
      <c r="L229" s="20"/>
      <c r="M229" s="19"/>
      <c r="N229" s="20">
        <v>0.45</v>
      </c>
      <c r="O229" s="19">
        <v>0</v>
      </c>
      <c r="P229" s="20">
        <v>0</v>
      </c>
      <c r="Q229" s="19">
        <v>0</v>
      </c>
      <c r="R229" s="20">
        <v>33.71</v>
      </c>
      <c r="S229" s="19">
        <v>16.920000000000002</v>
      </c>
    </row>
    <row r="230" spans="1:19" ht="15" hidden="1" customHeight="1" x14ac:dyDescent="0.2">
      <c r="A230" s="13">
        <v>2014</v>
      </c>
      <c r="B230" s="12" t="s">
        <v>26</v>
      </c>
      <c r="C230" s="11" t="s">
        <v>25</v>
      </c>
      <c r="D230" s="25">
        <v>81.47</v>
      </c>
      <c r="E230" s="24">
        <v>0.79</v>
      </c>
      <c r="F230" s="25">
        <v>52.440000000000005</v>
      </c>
      <c r="G230" s="24">
        <v>41.99</v>
      </c>
      <c r="H230" s="25">
        <v>2.91</v>
      </c>
      <c r="I230" s="24">
        <v>2.91</v>
      </c>
      <c r="J230" s="25">
        <v>2.71</v>
      </c>
      <c r="K230" s="24">
        <v>0</v>
      </c>
      <c r="L230" s="25"/>
      <c r="M230" s="24"/>
      <c r="N230" s="25">
        <v>0</v>
      </c>
      <c r="O230" s="24">
        <v>0</v>
      </c>
      <c r="P230" s="25">
        <v>24.28</v>
      </c>
      <c r="Q230" s="24">
        <v>24.01</v>
      </c>
      <c r="R230" s="25">
        <v>29.43</v>
      </c>
      <c r="S230" s="24">
        <v>0</v>
      </c>
    </row>
    <row r="231" spans="1:19" ht="15" hidden="1" customHeight="1" x14ac:dyDescent="0.2">
      <c r="A231" s="13">
        <v>2014</v>
      </c>
      <c r="B231" s="12" t="s">
        <v>24</v>
      </c>
      <c r="C231" s="11" t="s">
        <v>23</v>
      </c>
      <c r="D231" s="25">
        <v>99.86</v>
      </c>
      <c r="E231" s="24">
        <v>29.34</v>
      </c>
      <c r="F231" s="25">
        <v>190.64000000000001</v>
      </c>
      <c r="G231" s="24">
        <v>139.96</v>
      </c>
      <c r="H231" s="25">
        <v>9.64</v>
      </c>
      <c r="I231" s="24">
        <v>9.64</v>
      </c>
      <c r="J231" s="25">
        <v>0</v>
      </c>
      <c r="K231" s="24">
        <v>0</v>
      </c>
      <c r="L231" s="25"/>
      <c r="M231" s="24"/>
      <c r="N231" s="25">
        <v>0.48</v>
      </c>
      <c r="O231" s="24">
        <v>7.0000000000000007E-2</v>
      </c>
      <c r="P231" s="25">
        <v>10.69</v>
      </c>
      <c r="Q231" s="24">
        <v>10.69</v>
      </c>
      <c r="R231" s="25">
        <v>38.71</v>
      </c>
      <c r="S231" s="24">
        <v>0.6</v>
      </c>
    </row>
    <row r="232" spans="1:19" ht="15" hidden="1" customHeight="1" x14ac:dyDescent="0.2">
      <c r="A232" s="13">
        <v>2014</v>
      </c>
      <c r="B232" s="12" t="s">
        <v>22</v>
      </c>
      <c r="C232" s="11" t="s">
        <v>21</v>
      </c>
      <c r="D232" s="25">
        <v>36.69</v>
      </c>
      <c r="E232" s="24">
        <v>15.31</v>
      </c>
      <c r="F232" s="25">
        <v>109.5</v>
      </c>
      <c r="G232" s="24">
        <v>86.669999999999987</v>
      </c>
      <c r="H232" s="25">
        <v>2.29</v>
      </c>
      <c r="I232" s="24">
        <v>2.29</v>
      </c>
      <c r="J232" s="25">
        <v>9.07</v>
      </c>
      <c r="K232" s="24">
        <v>7.57</v>
      </c>
      <c r="L232" s="25"/>
      <c r="M232" s="24"/>
      <c r="N232" s="25">
        <v>0</v>
      </c>
      <c r="O232" s="24">
        <v>0</v>
      </c>
      <c r="P232" s="25">
        <v>0</v>
      </c>
      <c r="Q232" s="24">
        <v>0</v>
      </c>
      <c r="R232" s="25">
        <v>12.940000000000001</v>
      </c>
      <c r="S232" s="24">
        <v>7.52</v>
      </c>
    </row>
    <row r="233" spans="1:19" ht="15" hidden="1" customHeight="1" x14ac:dyDescent="0.2">
      <c r="A233" s="13">
        <v>2014</v>
      </c>
      <c r="B233" s="12" t="s">
        <v>20</v>
      </c>
      <c r="C233" s="11" t="s">
        <v>19</v>
      </c>
      <c r="D233" s="25">
        <v>111.89000000000001</v>
      </c>
      <c r="E233" s="24">
        <v>11.46</v>
      </c>
      <c r="F233" s="25">
        <v>47.49</v>
      </c>
      <c r="G233" s="24">
        <v>20.010000000000002</v>
      </c>
      <c r="H233" s="25">
        <v>1.29</v>
      </c>
      <c r="I233" s="24">
        <v>0</v>
      </c>
      <c r="J233" s="25">
        <v>1.92</v>
      </c>
      <c r="K233" s="24">
        <v>1.92</v>
      </c>
      <c r="L233" s="25"/>
      <c r="M233" s="24"/>
      <c r="N233" s="25">
        <v>1.6</v>
      </c>
      <c r="O233" s="24">
        <v>1.6</v>
      </c>
      <c r="P233" s="25">
        <v>112.94</v>
      </c>
      <c r="Q233" s="24">
        <v>107.82</v>
      </c>
      <c r="R233" s="25">
        <v>0.22</v>
      </c>
      <c r="S233" s="24">
        <v>0.22</v>
      </c>
    </row>
    <row r="234" spans="1:19" ht="15" hidden="1" customHeight="1" x14ac:dyDescent="0.2">
      <c r="A234" s="13">
        <v>2014</v>
      </c>
      <c r="B234" s="12" t="s">
        <v>18</v>
      </c>
      <c r="C234" s="11" t="s">
        <v>17</v>
      </c>
      <c r="D234" s="25">
        <v>54.59</v>
      </c>
      <c r="E234" s="24">
        <v>20.85</v>
      </c>
      <c r="F234" s="25">
        <v>55.230000000000004</v>
      </c>
      <c r="G234" s="24">
        <v>53.75</v>
      </c>
      <c r="H234" s="25">
        <v>0</v>
      </c>
      <c r="I234" s="24">
        <v>0</v>
      </c>
      <c r="J234" s="25">
        <v>0</v>
      </c>
      <c r="K234" s="24">
        <v>0</v>
      </c>
      <c r="L234" s="25"/>
      <c r="M234" s="24"/>
      <c r="N234" s="25">
        <v>0.78</v>
      </c>
      <c r="O234" s="24">
        <v>0.37</v>
      </c>
      <c r="P234" s="25">
        <v>26.049999999999997</v>
      </c>
      <c r="Q234" s="24">
        <v>14.59</v>
      </c>
      <c r="R234" s="25">
        <v>219.85000000000002</v>
      </c>
      <c r="S234" s="24">
        <v>141.78</v>
      </c>
    </row>
    <row r="235" spans="1:19" ht="15" hidden="1" customHeight="1" x14ac:dyDescent="0.2">
      <c r="A235" s="13">
        <v>2014</v>
      </c>
      <c r="B235" s="12" t="s">
        <v>16</v>
      </c>
      <c r="C235" s="11" t="s">
        <v>130</v>
      </c>
      <c r="D235" s="25">
        <v>84.78</v>
      </c>
      <c r="E235" s="24">
        <v>0</v>
      </c>
      <c r="F235" s="25">
        <v>149.94999999999999</v>
      </c>
      <c r="G235" s="24">
        <v>101.86</v>
      </c>
      <c r="H235" s="25">
        <v>1.47</v>
      </c>
      <c r="I235" s="24">
        <v>1.47</v>
      </c>
      <c r="J235" s="25">
        <v>2.7399999999999998</v>
      </c>
      <c r="K235" s="24">
        <v>2.0699999999999998</v>
      </c>
      <c r="L235" s="25"/>
      <c r="M235" s="24"/>
      <c r="N235" s="25">
        <v>6.11</v>
      </c>
      <c r="O235" s="24">
        <v>6.11</v>
      </c>
      <c r="P235" s="25">
        <v>19.25</v>
      </c>
      <c r="Q235" s="24">
        <v>19.25</v>
      </c>
      <c r="R235" s="25">
        <v>8.24</v>
      </c>
      <c r="S235" s="24">
        <v>0.77</v>
      </c>
    </row>
    <row r="236" spans="1:19" ht="15" hidden="1" customHeight="1" x14ac:dyDescent="0.2">
      <c r="A236" s="13">
        <v>2014</v>
      </c>
      <c r="B236" s="12" t="s">
        <v>14</v>
      </c>
      <c r="C236" s="11" t="s">
        <v>13</v>
      </c>
      <c r="D236" s="25">
        <v>23.33</v>
      </c>
      <c r="E236" s="24">
        <v>0</v>
      </c>
      <c r="F236" s="25">
        <v>59.32</v>
      </c>
      <c r="G236" s="24">
        <v>23.42</v>
      </c>
      <c r="H236" s="25">
        <v>0.56000000000000005</v>
      </c>
      <c r="I236" s="24">
        <v>0.56000000000000005</v>
      </c>
      <c r="J236" s="25">
        <v>0</v>
      </c>
      <c r="K236" s="24">
        <v>0</v>
      </c>
      <c r="L236" s="25"/>
      <c r="M236" s="24"/>
      <c r="N236" s="25">
        <v>0.1</v>
      </c>
      <c r="O236" s="24">
        <v>0</v>
      </c>
      <c r="P236" s="25">
        <v>0.36</v>
      </c>
      <c r="Q236" s="24">
        <v>0.36</v>
      </c>
      <c r="R236" s="25">
        <v>34.200000000000003</v>
      </c>
      <c r="S236" s="24">
        <v>0.91</v>
      </c>
    </row>
    <row r="237" spans="1:19" ht="15" hidden="1" customHeight="1" x14ac:dyDescent="0.2">
      <c r="A237" s="23">
        <v>2014</v>
      </c>
      <c r="B237" s="22" t="s">
        <v>12</v>
      </c>
      <c r="C237" s="21" t="s">
        <v>11</v>
      </c>
      <c r="D237" s="20">
        <v>190.51</v>
      </c>
      <c r="E237" s="19">
        <v>23.08</v>
      </c>
      <c r="F237" s="20">
        <v>112.07</v>
      </c>
      <c r="G237" s="19">
        <v>73.92</v>
      </c>
      <c r="H237" s="20">
        <v>7.77</v>
      </c>
      <c r="I237" s="19">
        <v>0.76</v>
      </c>
      <c r="J237" s="20">
        <v>9.18</v>
      </c>
      <c r="K237" s="19">
        <v>9.18</v>
      </c>
      <c r="L237" s="20"/>
      <c r="M237" s="19"/>
      <c r="N237" s="20">
        <v>0.62</v>
      </c>
      <c r="O237" s="19">
        <v>0</v>
      </c>
      <c r="P237" s="20">
        <v>50.5</v>
      </c>
      <c r="Q237" s="19">
        <v>50.5</v>
      </c>
      <c r="R237" s="20">
        <v>17.43</v>
      </c>
      <c r="S237" s="19">
        <v>1.82</v>
      </c>
    </row>
    <row r="238" spans="1:19" ht="15" hidden="1" customHeight="1" x14ac:dyDescent="0.2">
      <c r="A238" s="18">
        <v>2014</v>
      </c>
      <c r="B238" s="17">
        <v>9999</v>
      </c>
      <c r="C238" s="16" t="s">
        <v>10</v>
      </c>
      <c r="D238" s="15">
        <f t="shared" ref="D238:Q238" si="25">SUM(D203:D237)</f>
        <v>2954.83</v>
      </c>
      <c r="E238" s="14">
        <f t="shared" si="25"/>
        <v>373.29999999999995</v>
      </c>
      <c r="F238" s="15">
        <f t="shared" si="25"/>
        <v>1553.83</v>
      </c>
      <c r="G238" s="14">
        <f t="shared" si="25"/>
        <v>1004.8999999999999</v>
      </c>
      <c r="H238" s="15">
        <f t="shared" si="25"/>
        <v>108.05000000000001</v>
      </c>
      <c r="I238" s="14">
        <f t="shared" si="25"/>
        <v>62.45</v>
      </c>
      <c r="J238" s="15">
        <f t="shared" si="25"/>
        <v>78.97</v>
      </c>
      <c r="K238" s="14">
        <f t="shared" si="25"/>
        <v>53.060000000000009</v>
      </c>
      <c r="L238" s="34"/>
      <c r="M238" s="33"/>
      <c r="N238" s="15">
        <f t="shared" si="25"/>
        <v>76.05</v>
      </c>
      <c r="O238" s="14">
        <f t="shared" si="25"/>
        <v>39.449999999999996</v>
      </c>
      <c r="P238" s="15">
        <f t="shared" si="25"/>
        <v>339.71</v>
      </c>
      <c r="Q238" s="14">
        <f t="shared" si="25"/>
        <v>295.18</v>
      </c>
      <c r="R238" s="15">
        <f>SUM(R203:R237)</f>
        <v>2835.5399999999991</v>
      </c>
      <c r="S238" s="14">
        <f>SUM(S203:S237)</f>
        <v>674.54000000000008</v>
      </c>
    </row>
    <row r="239" spans="1:19" ht="15" hidden="1" customHeight="1" x14ac:dyDescent="0.2">
      <c r="A239" s="13">
        <v>2014</v>
      </c>
      <c r="B239" s="12">
        <v>1999</v>
      </c>
      <c r="C239" s="11" t="s">
        <v>9</v>
      </c>
      <c r="D239" s="10">
        <f>SUM(D203:D213)</f>
        <v>1092.8900000000001</v>
      </c>
      <c r="E239" s="9">
        <f t="shared" ref="E239:S239" si="26">SUM(E203:E213)</f>
        <v>138.54</v>
      </c>
      <c r="F239" s="10">
        <f t="shared" si="26"/>
        <v>339.45</v>
      </c>
      <c r="G239" s="9">
        <f t="shared" si="26"/>
        <v>188.62</v>
      </c>
      <c r="H239" s="10">
        <f t="shared" si="26"/>
        <v>19.329999999999998</v>
      </c>
      <c r="I239" s="9">
        <f t="shared" si="26"/>
        <v>13.080000000000002</v>
      </c>
      <c r="J239" s="10">
        <f t="shared" si="26"/>
        <v>28.56</v>
      </c>
      <c r="K239" s="9">
        <f t="shared" si="26"/>
        <v>22.310000000000002</v>
      </c>
      <c r="L239" s="25"/>
      <c r="M239" s="24"/>
      <c r="N239" s="10">
        <f t="shared" si="26"/>
        <v>27.25</v>
      </c>
      <c r="O239" s="9">
        <f t="shared" si="26"/>
        <v>21.299999999999997</v>
      </c>
      <c r="P239" s="10">
        <f t="shared" si="26"/>
        <v>76.97</v>
      </c>
      <c r="Q239" s="9">
        <f t="shared" si="26"/>
        <v>54.28</v>
      </c>
      <c r="R239" s="10">
        <f t="shared" si="26"/>
        <v>896.68000000000006</v>
      </c>
      <c r="S239" s="9">
        <f t="shared" si="26"/>
        <v>43.55</v>
      </c>
    </row>
    <row r="240" spans="1:19" ht="15" hidden="1" customHeight="1" x14ac:dyDescent="0.2">
      <c r="A240" s="13">
        <v>2014</v>
      </c>
      <c r="B240" s="12">
        <v>2999</v>
      </c>
      <c r="C240" s="11" t="s">
        <v>8</v>
      </c>
      <c r="D240" s="10">
        <f>SUM(D214:D220)</f>
        <v>895</v>
      </c>
      <c r="E240" s="9">
        <f t="shared" ref="E240:S240" si="27">SUM(E214:E220)</f>
        <v>70.31</v>
      </c>
      <c r="F240" s="10">
        <f t="shared" si="27"/>
        <v>164.44</v>
      </c>
      <c r="G240" s="9">
        <f t="shared" si="27"/>
        <v>89.22</v>
      </c>
      <c r="H240" s="10">
        <f t="shared" si="27"/>
        <v>48.589999999999996</v>
      </c>
      <c r="I240" s="9">
        <f t="shared" si="27"/>
        <v>19.23</v>
      </c>
      <c r="J240" s="10">
        <f t="shared" si="27"/>
        <v>11.54</v>
      </c>
      <c r="K240" s="9">
        <f t="shared" si="27"/>
        <v>0</v>
      </c>
      <c r="L240" s="25"/>
      <c r="M240" s="24"/>
      <c r="N240" s="10">
        <f t="shared" si="27"/>
        <v>24.7</v>
      </c>
      <c r="O240" s="9">
        <f t="shared" si="27"/>
        <v>1.4</v>
      </c>
      <c r="P240" s="10">
        <f t="shared" si="27"/>
        <v>14.260000000000002</v>
      </c>
      <c r="Q240" s="9">
        <f t="shared" si="27"/>
        <v>9.27</v>
      </c>
      <c r="R240" s="10">
        <f t="shared" si="27"/>
        <v>698.18999999999994</v>
      </c>
      <c r="S240" s="9">
        <f t="shared" si="27"/>
        <v>152.49</v>
      </c>
    </row>
    <row r="241" spans="1:19" ht="15" hidden="1" customHeight="1" x14ac:dyDescent="0.2">
      <c r="A241" s="13">
        <v>2014</v>
      </c>
      <c r="B241" s="12">
        <v>3999</v>
      </c>
      <c r="C241" s="11" t="s">
        <v>7</v>
      </c>
      <c r="D241" s="10">
        <f>SUM(D221:D229)</f>
        <v>283.82</v>
      </c>
      <c r="E241" s="9">
        <f t="shared" ref="E241:S241" si="28">SUM(E221:E229)</f>
        <v>63.620000000000005</v>
      </c>
      <c r="F241" s="10">
        <f t="shared" si="28"/>
        <v>273.29999999999995</v>
      </c>
      <c r="G241" s="9">
        <f t="shared" si="28"/>
        <v>185.48000000000002</v>
      </c>
      <c r="H241" s="10">
        <f t="shared" si="28"/>
        <v>14.2</v>
      </c>
      <c r="I241" s="9">
        <f t="shared" si="28"/>
        <v>12.51</v>
      </c>
      <c r="J241" s="10">
        <f t="shared" si="28"/>
        <v>13.25</v>
      </c>
      <c r="K241" s="9">
        <f t="shared" si="28"/>
        <v>10.01</v>
      </c>
      <c r="L241" s="25"/>
      <c r="M241" s="24"/>
      <c r="N241" s="10">
        <f t="shared" si="28"/>
        <v>14.409999999999998</v>
      </c>
      <c r="O241" s="9">
        <f t="shared" si="28"/>
        <v>8.6</v>
      </c>
      <c r="P241" s="10">
        <f t="shared" si="28"/>
        <v>4.41</v>
      </c>
      <c r="Q241" s="9">
        <f t="shared" si="28"/>
        <v>4.41</v>
      </c>
      <c r="R241" s="10">
        <f t="shared" si="28"/>
        <v>879.65</v>
      </c>
      <c r="S241" s="9">
        <f t="shared" si="28"/>
        <v>324.88000000000005</v>
      </c>
    </row>
    <row r="242" spans="1:19" ht="15" hidden="1" customHeight="1" thickBot="1" x14ac:dyDescent="0.25">
      <c r="A242" s="8">
        <v>2014</v>
      </c>
      <c r="B242" s="7">
        <v>4999</v>
      </c>
      <c r="C242" s="6" t="s">
        <v>6</v>
      </c>
      <c r="D242" s="5">
        <f>SUM(D230:D237)</f>
        <v>683.11999999999989</v>
      </c>
      <c r="E242" s="4">
        <f t="shared" ref="E242:S242" si="29">SUM(E230:E237)</f>
        <v>100.83</v>
      </c>
      <c r="F242" s="5">
        <f t="shared" si="29"/>
        <v>776.6400000000001</v>
      </c>
      <c r="G242" s="4">
        <f t="shared" si="29"/>
        <v>541.58000000000004</v>
      </c>
      <c r="H242" s="5">
        <f t="shared" si="29"/>
        <v>25.929999999999996</v>
      </c>
      <c r="I242" s="4">
        <f t="shared" si="29"/>
        <v>17.63</v>
      </c>
      <c r="J242" s="5">
        <f t="shared" si="29"/>
        <v>25.62</v>
      </c>
      <c r="K242" s="4">
        <f t="shared" si="29"/>
        <v>20.740000000000002</v>
      </c>
      <c r="L242" s="32"/>
      <c r="M242" s="31"/>
      <c r="N242" s="5">
        <f t="shared" si="29"/>
        <v>9.69</v>
      </c>
      <c r="O242" s="4">
        <f t="shared" si="29"/>
        <v>8.15</v>
      </c>
      <c r="P242" s="5">
        <f t="shared" si="29"/>
        <v>244.07</v>
      </c>
      <c r="Q242" s="4">
        <f t="shared" si="29"/>
        <v>227.22</v>
      </c>
      <c r="R242" s="5">
        <f t="shared" si="29"/>
        <v>361.02000000000004</v>
      </c>
      <c r="S242" s="4">
        <f t="shared" si="29"/>
        <v>153.62</v>
      </c>
    </row>
    <row r="243" spans="1:19" ht="15" hidden="1" customHeight="1" thickBot="1" x14ac:dyDescent="0.2">
      <c r="A243" s="30">
        <v>2015</v>
      </c>
      <c r="B243" s="29" t="s">
        <v>4</v>
      </c>
      <c r="C243" s="28" t="s">
        <v>3</v>
      </c>
      <c r="D243" s="27">
        <v>152.18999999999997</v>
      </c>
      <c r="E243" s="26">
        <v>15.049999999999999</v>
      </c>
      <c r="F243" s="27">
        <v>55.51</v>
      </c>
      <c r="G243" s="26">
        <v>19.939999999999998</v>
      </c>
      <c r="H243" s="27">
        <v>0.74</v>
      </c>
      <c r="I243" s="26">
        <v>0.01</v>
      </c>
      <c r="J243" s="27">
        <v>8.1900000000000013</v>
      </c>
      <c r="K243" s="26">
        <v>0</v>
      </c>
      <c r="L243" s="27">
        <v>31.610000000000003</v>
      </c>
      <c r="M243" s="26">
        <v>23.1</v>
      </c>
      <c r="N243" s="27">
        <v>0</v>
      </c>
      <c r="O243" s="26">
        <v>0</v>
      </c>
      <c r="P243" s="27">
        <v>2.0299999999999998</v>
      </c>
      <c r="Q243" s="26">
        <v>2.0299999999999998</v>
      </c>
      <c r="R243" s="27">
        <v>47.43</v>
      </c>
      <c r="S243" s="26">
        <v>20.700000000000003</v>
      </c>
    </row>
    <row r="244" spans="1:19" ht="15" hidden="1" customHeight="1" x14ac:dyDescent="0.2">
      <c r="A244" s="13">
        <v>2015</v>
      </c>
      <c r="B244" s="12" t="s">
        <v>78</v>
      </c>
      <c r="C244" s="11" t="s">
        <v>77</v>
      </c>
      <c r="D244" s="25">
        <v>56.870000000000005</v>
      </c>
      <c r="E244" s="24">
        <v>0</v>
      </c>
      <c r="F244" s="25">
        <v>43.95</v>
      </c>
      <c r="G244" s="24">
        <v>21.400000000000002</v>
      </c>
      <c r="H244" s="25">
        <v>4.6500000000000004</v>
      </c>
      <c r="I244" s="24">
        <v>4.6500000000000004</v>
      </c>
      <c r="J244" s="25">
        <v>1.25</v>
      </c>
      <c r="K244" s="24">
        <v>0</v>
      </c>
      <c r="L244" s="25">
        <v>10.879999999999999</v>
      </c>
      <c r="M244" s="24">
        <v>6.84</v>
      </c>
      <c r="N244" s="25">
        <v>0.26</v>
      </c>
      <c r="O244" s="24">
        <v>0</v>
      </c>
      <c r="P244" s="25">
        <v>0.31</v>
      </c>
      <c r="Q244" s="24">
        <v>0.31</v>
      </c>
      <c r="R244" s="25">
        <v>28.78</v>
      </c>
      <c r="S244" s="24">
        <v>1.53</v>
      </c>
    </row>
    <row r="245" spans="1:19" ht="15" hidden="1" customHeight="1" x14ac:dyDescent="0.2">
      <c r="A245" s="13">
        <v>2015</v>
      </c>
      <c r="B245" s="12" t="s">
        <v>76</v>
      </c>
      <c r="C245" s="11" t="s">
        <v>75</v>
      </c>
      <c r="D245" s="25">
        <v>562.64</v>
      </c>
      <c r="E245" s="24">
        <v>48.52</v>
      </c>
      <c r="F245" s="25">
        <v>78.600000000000009</v>
      </c>
      <c r="G245" s="24">
        <v>36.81</v>
      </c>
      <c r="H245" s="25">
        <v>10.780000000000001</v>
      </c>
      <c r="I245" s="24">
        <v>6.82</v>
      </c>
      <c r="J245" s="25">
        <v>7.73</v>
      </c>
      <c r="K245" s="24">
        <v>4.32</v>
      </c>
      <c r="L245" s="25">
        <v>77.590000000000032</v>
      </c>
      <c r="M245" s="24">
        <v>64.610000000000014</v>
      </c>
      <c r="N245" s="25">
        <v>0</v>
      </c>
      <c r="O245" s="24">
        <v>0</v>
      </c>
      <c r="P245" s="25">
        <v>20.350000000000001</v>
      </c>
      <c r="Q245" s="24">
        <v>20.3</v>
      </c>
      <c r="R245" s="25">
        <v>416.17000000000007</v>
      </c>
      <c r="S245" s="24">
        <v>7.7899999999999991</v>
      </c>
    </row>
    <row r="246" spans="1:19" ht="15" hidden="1" customHeight="1" x14ac:dyDescent="0.2">
      <c r="A246" s="13">
        <v>2015</v>
      </c>
      <c r="B246" s="12" t="s">
        <v>74</v>
      </c>
      <c r="C246" s="11" t="s">
        <v>73</v>
      </c>
      <c r="D246" s="25">
        <v>41.58</v>
      </c>
      <c r="E246" s="24">
        <v>6.43</v>
      </c>
      <c r="F246" s="25">
        <v>57.24</v>
      </c>
      <c r="G246" s="24">
        <v>24.72</v>
      </c>
      <c r="H246" s="25">
        <v>1.77</v>
      </c>
      <c r="I246" s="24">
        <v>0</v>
      </c>
      <c r="J246" s="25">
        <v>5.54</v>
      </c>
      <c r="K246" s="24">
        <v>0</v>
      </c>
      <c r="L246" s="25">
        <v>16.68</v>
      </c>
      <c r="M246" s="24">
        <v>11.21</v>
      </c>
      <c r="N246" s="25">
        <v>0</v>
      </c>
      <c r="O246" s="24">
        <v>0</v>
      </c>
      <c r="P246" s="25">
        <v>0</v>
      </c>
      <c r="Q246" s="24">
        <v>0</v>
      </c>
      <c r="R246" s="25">
        <v>13.040000000000001</v>
      </c>
      <c r="S246" s="24">
        <v>0</v>
      </c>
    </row>
    <row r="247" spans="1:19" ht="15" hidden="1" customHeight="1" x14ac:dyDescent="0.2">
      <c r="A247" s="13">
        <v>2015</v>
      </c>
      <c r="B247" s="12" t="s">
        <v>72</v>
      </c>
      <c r="C247" s="11" t="s">
        <v>71</v>
      </c>
      <c r="D247" s="25">
        <v>140.80999999999995</v>
      </c>
      <c r="E247" s="24">
        <v>25.730000000000004</v>
      </c>
      <c r="F247" s="25">
        <v>11.760000000000002</v>
      </c>
      <c r="G247" s="24">
        <v>2</v>
      </c>
      <c r="H247" s="25">
        <v>5.52</v>
      </c>
      <c r="I247" s="24">
        <v>0.98</v>
      </c>
      <c r="J247" s="25">
        <v>2.12</v>
      </c>
      <c r="K247" s="24">
        <v>0</v>
      </c>
      <c r="L247" s="25">
        <v>14.53</v>
      </c>
      <c r="M247" s="24">
        <v>14.53</v>
      </c>
      <c r="N247" s="25">
        <v>0</v>
      </c>
      <c r="O247" s="24">
        <v>0</v>
      </c>
      <c r="P247" s="25">
        <v>22.08</v>
      </c>
      <c r="Q247" s="24">
        <v>20.93</v>
      </c>
      <c r="R247" s="25">
        <v>10.11</v>
      </c>
      <c r="S247" s="24">
        <v>4.3899999999999997</v>
      </c>
    </row>
    <row r="248" spans="1:19" ht="15" hidden="1" customHeight="1" x14ac:dyDescent="0.2">
      <c r="A248" s="13">
        <v>2015</v>
      </c>
      <c r="B248" s="12" t="s">
        <v>70</v>
      </c>
      <c r="C248" s="11" t="s">
        <v>69</v>
      </c>
      <c r="D248" s="25">
        <v>567.44999999999982</v>
      </c>
      <c r="E248" s="24">
        <v>7.38</v>
      </c>
      <c r="F248" s="25">
        <v>18.61</v>
      </c>
      <c r="G248" s="24">
        <v>3.62</v>
      </c>
      <c r="H248" s="25">
        <v>0.9</v>
      </c>
      <c r="I248" s="24">
        <v>0</v>
      </c>
      <c r="J248" s="25">
        <v>0.11</v>
      </c>
      <c r="K248" s="24">
        <v>0</v>
      </c>
      <c r="L248" s="25">
        <v>38.6</v>
      </c>
      <c r="M248" s="24">
        <v>35.660000000000004</v>
      </c>
      <c r="N248" s="25">
        <v>0</v>
      </c>
      <c r="O248" s="24">
        <v>0</v>
      </c>
      <c r="P248" s="25">
        <v>0.37</v>
      </c>
      <c r="Q248" s="24">
        <v>0</v>
      </c>
      <c r="R248" s="25">
        <v>620.44999999999993</v>
      </c>
      <c r="S248" s="24">
        <v>11.01</v>
      </c>
    </row>
    <row r="249" spans="1:19" ht="15" customHeight="1" x14ac:dyDescent="0.2">
      <c r="A249" s="13">
        <v>2015</v>
      </c>
      <c r="B249" s="12" t="s">
        <v>68</v>
      </c>
      <c r="C249" s="11" t="s">
        <v>129</v>
      </c>
      <c r="D249" s="25">
        <v>271.14000000000004</v>
      </c>
      <c r="E249" s="24">
        <v>28.290000000000003</v>
      </c>
      <c r="F249" s="25">
        <v>26.440000000000005</v>
      </c>
      <c r="G249" s="24">
        <v>5.3000000000000007</v>
      </c>
      <c r="H249" s="25">
        <v>1.78</v>
      </c>
      <c r="I249" s="24">
        <v>0</v>
      </c>
      <c r="J249" s="25">
        <v>0.83000000000000007</v>
      </c>
      <c r="K249" s="24">
        <v>0</v>
      </c>
      <c r="L249" s="25">
        <v>33.739999999999995</v>
      </c>
      <c r="M249" s="24">
        <v>4.6900000000000004</v>
      </c>
      <c r="N249" s="25">
        <v>4.6100000000000003</v>
      </c>
      <c r="O249" s="24">
        <v>4.6100000000000003</v>
      </c>
      <c r="P249" s="25">
        <v>25.700000000000003</v>
      </c>
      <c r="Q249" s="24">
        <v>10.629999999999999</v>
      </c>
      <c r="R249" s="25">
        <v>143.85</v>
      </c>
      <c r="S249" s="24">
        <v>0</v>
      </c>
    </row>
    <row r="250" spans="1:19" ht="15" hidden="1" customHeight="1" x14ac:dyDescent="0.2">
      <c r="A250" s="13">
        <v>2015</v>
      </c>
      <c r="B250" s="12" t="s">
        <v>66</v>
      </c>
      <c r="C250" s="11" t="s">
        <v>65</v>
      </c>
      <c r="D250" s="25">
        <v>40.92</v>
      </c>
      <c r="E250" s="24">
        <v>0</v>
      </c>
      <c r="F250" s="25">
        <v>13.749999999999998</v>
      </c>
      <c r="G250" s="24">
        <v>2.8099999999999996</v>
      </c>
      <c r="H250" s="25">
        <v>2.0499999999999998</v>
      </c>
      <c r="I250" s="24">
        <v>0</v>
      </c>
      <c r="J250" s="25">
        <v>1.3800000000000001</v>
      </c>
      <c r="K250" s="24">
        <v>0.26</v>
      </c>
      <c r="L250" s="25">
        <v>11.81</v>
      </c>
      <c r="M250" s="24">
        <v>6.0500000000000007</v>
      </c>
      <c r="N250" s="25">
        <v>0</v>
      </c>
      <c r="O250" s="24">
        <v>0</v>
      </c>
      <c r="P250" s="25">
        <v>1.1300000000000001</v>
      </c>
      <c r="Q250" s="24">
        <v>0</v>
      </c>
      <c r="R250" s="25">
        <v>368.82000000000011</v>
      </c>
      <c r="S250" s="24">
        <v>8.43</v>
      </c>
    </row>
    <row r="251" spans="1:19" ht="15" hidden="1" customHeight="1" x14ac:dyDescent="0.2">
      <c r="A251" s="13">
        <v>2015</v>
      </c>
      <c r="B251" s="12" t="s">
        <v>64</v>
      </c>
      <c r="C251" s="11" t="s">
        <v>63</v>
      </c>
      <c r="D251" s="25">
        <v>133.26000000000005</v>
      </c>
      <c r="E251" s="24">
        <v>13.72</v>
      </c>
      <c r="F251" s="25">
        <v>23.67</v>
      </c>
      <c r="G251" s="24">
        <v>19.490000000000002</v>
      </c>
      <c r="H251" s="25">
        <v>4.3900000000000006</v>
      </c>
      <c r="I251" s="24">
        <v>0</v>
      </c>
      <c r="J251" s="25">
        <v>0.28000000000000003</v>
      </c>
      <c r="K251" s="24">
        <v>0</v>
      </c>
      <c r="L251" s="25">
        <v>13.2</v>
      </c>
      <c r="M251" s="24">
        <v>6.75</v>
      </c>
      <c r="N251" s="25">
        <v>0</v>
      </c>
      <c r="O251" s="24">
        <v>0</v>
      </c>
      <c r="P251" s="25">
        <v>3.68</v>
      </c>
      <c r="Q251" s="24">
        <v>3.68</v>
      </c>
      <c r="R251" s="25">
        <v>22.58</v>
      </c>
      <c r="S251" s="24">
        <v>1.39</v>
      </c>
    </row>
    <row r="252" spans="1:19" ht="15" hidden="1" customHeight="1" x14ac:dyDescent="0.2">
      <c r="A252" s="13">
        <v>2015</v>
      </c>
      <c r="B252" s="12" t="s">
        <v>62</v>
      </c>
      <c r="C252" s="11" t="s">
        <v>61</v>
      </c>
      <c r="D252" s="25">
        <v>269.73999999999995</v>
      </c>
      <c r="E252" s="24">
        <v>0</v>
      </c>
      <c r="F252" s="25">
        <v>116.02999999999999</v>
      </c>
      <c r="G252" s="24">
        <v>13.27</v>
      </c>
      <c r="H252" s="25">
        <v>0</v>
      </c>
      <c r="I252" s="24">
        <v>0</v>
      </c>
      <c r="J252" s="25">
        <v>14.46</v>
      </c>
      <c r="K252" s="24">
        <v>7.6</v>
      </c>
      <c r="L252" s="25">
        <v>89.59</v>
      </c>
      <c r="M252" s="24">
        <v>31.75</v>
      </c>
      <c r="N252" s="25">
        <v>1.39</v>
      </c>
      <c r="O252" s="24">
        <v>0</v>
      </c>
      <c r="P252" s="25">
        <v>0</v>
      </c>
      <c r="Q252" s="24">
        <v>0</v>
      </c>
      <c r="R252" s="25">
        <v>390.98</v>
      </c>
      <c r="S252" s="24">
        <v>9.5500000000000007</v>
      </c>
    </row>
    <row r="253" spans="1:19" ht="15" hidden="1" customHeight="1" x14ac:dyDescent="0.2">
      <c r="A253" s="23">
        <v>2015</v>
      </c>
      <c r="B253" s="22" t="s">
        <v>60</v>
      </c>
      <c r="C253" s="21" t="s">
        <v>59</v>
      </c>
      <c r="D253" s="20">
        <v>529.06000000000017</v>
      </c>
      <c r="E253" s="19">
        <v>19.609999999999996</v>
      </c>
      <c r="F253" s="20">
        <v>171.67000000000004</v>
      </c>
      <c r="G253" s="19">
        <v>23.910000000000004</v>
      </c>
      <c r="H253" s="20">
        <v>1.8900000000000001</v>
      </c>
      <c r="I253" s="19">
        <v>1.8900000000000001</v>
      </c>
      <c r="J253" s="20">
        <v>8.94</v>
      </c>
      <c r="K253" s="19">
        <v>0</v>
      </c>
      <c r="L253" s="20">
        <v>49.410000000000004</v>
      </c>
      <c r="M253" s="19">
        <v>37.410000000000004</v>
      </c>
      <c r="N253" s="20">
        <v>0.52</v>
      </c>
      <c r="O253" s="19">
        <v>0.52</v>
      </c>
      <c r="P253" s="20">
        <v>11.02</v>
      </c>
      <c r="Q253" s="19">
        <v>7.7799999999999994</v>
      </c>
      <c r="R253" s="20">
        <v>82.350000000000009</v>
      </c>
      <c r="S253" s="19">
        <v>3.8</v>
      </c>
    </row>
    <row r="254" spans="1:19" ht="15" hidden="1" customHeight="1" x14ac:dyDescent="0.2">
      <c r="A254" s="13">
        <v>2015</v>
      </c>
      <c r="B254" s="12" t="s">
        <v>58</v>
      </c>
      <c r="C254" s="11" t="s">
        <v>57</v>
      </c>
      <c r="D254" s="25">
        <v>41.83</v>
      </c>
      <c r="E254" s="24">
        <v>2.4</v>
      </c>
      <c r="F254" s="25">
        <v>17.560000000000002</v>
      </c>
      <c r="G254" s="24">
        <v>0.8</v>
      </c>
      <c r="H254" s="25">
        <v>0</v>
      </c>
      <c r="I254" s="24">
        <v>0</v>
      </c>
      <c r="J254" s="25">
        <v>0</v>
      </c>
      <c r="K254" s="24">
        <v>0</v>
      </c>
      <c r="L254" s="25">
        <v>0</v>
      </c>
      <c r="M254" s="24">
        <v>0</v>
      </c>
      <c r="N254" s="25">
        <v>1.4</v>
      </c>
      <c r="O254" s="24">
        <v>0</v>
      </c>
      <c r="P254" s="25">
        <v>0</v>
      </c>
      <c r="Q254" s="24">
        <v>0</v>
      </c>
      <c r="R254" s="25">
        <v>124.76000000000002</v>
      </c>
      <c r="S254" s="24">
        <v>43.019999999999996</v>
      </c>
    </row>
    <row r="255" spans="1:19" ht="15" hidden="1" customHeight="1" x14ac:dyDescent="0.2">
      <c r="A255" s="13">
        <v>2015</v>
      </c>
      <c r="B255" s="12" t="s">
        <v>56</v>
      </c>
      <c r="C255" s="11" t="s">
        <v>55</v>
      </c>
      <c r="D255" s="25">
        <v>34.429999999999993</v>
      </c>
      <c r="E255" s="24">
        <v>0</v>
      </c>
      <c r="F255" s="25">
        <v>14.879999999999999</v>
      </c>
      <c r="G255" s="24">
        <v>6.78</v>
      </c>
      <c r="H255" s="25">
        <v>0</v>
      </c>
      <c r="I255" s="24">
        <v>0</v>
      </c>
      <c r="J255" s="25">
        <v>1.62</v>
      </c>
      <c r="K255" s="24">
        <v>0</v>
      </c>
      <c r="L255" s="25">
        <v>8.629999999999999</v>
      </c>
      <c r="M255" s="24">
        <v>7.78</v>
      </c>
      <c r="N255" s="25">
        <v>0</v>
      </c>
      <c r="O255" s="24">
        <v>0</v>
      </c>
      <c r="P255" s="25">
        <v>0</v>
      </c>
      <c r="Q255" s="24">
        <v>0</v>
      </c>
      <c r="R255" s="25">
        <v>37.289999999999992</v>
      </c>
      <c r="S255" s="24">
        <v>2.16</v>
      </c>
    </row>
    <row r="256" spans="1:19" ht="15" hidden="1" customHeight="1" x14ac:dyDescent="0.2">
      <c r="A256" s="13">
        <v>2015</v>
      </c>
      <c r="B256" s="12" t="s">
        <v>54</v>
      </c>
      <c r="C256" s="11" t="s">
        <v>53</v>
      </c>
      <c r="D256" s="25">
        <v>349.69</v>
      </c>
      <c r="E256" s="24">
        <v>49.980000000000004</v>
      </c>
      <c r="F256" s="25">
        <v>50.2</v>
      </c>
      <c r="G256" s="24">
        <v>17.79</v>
      </c>
      <c r="H256" s="25">
        <v>34.160000000000004</v>
      </c>
      <c r="I256" s="24">
        <v>28.46</v>
      </c>
      <c r="J256" s="25">
        <v>9.6300000000000008</v>
      </c>
      <c r="K256" s="24">
        <v>0</v>
      </c>
      <c r="L256" s="25">
        <v>27.960000000000004</v>
      </c>
      <c r="M256" s="24">
        <v>3.67</v>
      </c>
      <c r="N256" s="25">
        <v>0</v>
      </c>
      <c r="O256" s="24">
        <v>0</v>
      </c>
      <c r="P256" s="25">
        <v>0</v>
      </c>
      <c r="Q256" s="24">
        <v>0</v>
      </c>
      <c r="R256" s="25">
        <v>467.69999999999987</v>
      </c>
      <c r="S256" s="24">
        <v>55.4</v>
      </c>
    </row>
    <row r="257" spans="1:19" ht="15" hidden="1" customHeight="1" x14ac:dyDescent="0.2">
      <c r="A257" s="13">
        <v>2015</v>
      </c>
      <c r="B257" s="12" t="s">
        <v>52</v>
      </c>
      <c r="C257" s="11" t="s">
        <v>51</v>
      </c>
      <c r="D257" s="25">
        <v>742.55999999999949</v>
      </c>
      <c r="E257" s="24">
        <v>3.88</v>
      </c>
      <c r="F257" s="25">
        <v>21.939999999999998</v>
      </c>
      <c r="G257" s="24">
        <v>8.75</v>
      </c>
      <c r="H257" s="25">
        <v>1.6</v>
      </c>
      <c r="I257" s="24">
        <v>0</v>
      </c>
      <c r="J257" s="25">
        <v>4.07</v>
      </c>
      <c r="K257" s="24">
        <v>0</v>
      </c>
      <c r="L257" s="25">
        <v>26.31</v>
      </c>
      <c r="M257" s="24">
        <v>22.13</v>
      </c>
      <c r="N257" s="25">
        <v>0.98</v>
      </c>
      <c r="O257" s="24">
        <v>0</v>
      </c>
      <c r="P257" s="25">
        <v>0</v>
      </c>
      <c r="Q257" s="24">
        <v>0</v>
      </c>
      <c r="R257" s="25">
        <v>589.32999999999993</v>
      </c>
      <c r="S257" s="24">
        <v>20.91</v>
      </c>
    </row>
    <row r="258" spans="1:19" ht="15" hidden="1" customHeight="1" x14ac:dyDescent="0.2">
      <c r="A258" s="13">
        <v>2015</v>
      </c>
      <c r="B258" s="12" t="s">
        <v>50</v>
      </c>
      <c r="C258" s="11" t="s">
        <v>49</v>
      </c>
      <c r="D258" s="25">
        <v>550.33999999999992</v>
      </c>
      <c r="E258" s="24">
        <v>21.14</v>
      </c>
      <c r="F258" s="25">
        <v>82.12</v>
      </c>
      <c r="G258" s="24">
        <v>9.27</v>
      </c>
      <c r="H258" s="25">
        <v>16.52</v>
      </c>
      <c r="I258" s="24">
        <v>14.87</v>
      </c>
      <c r="J258" s="25">
        <v>10.18</v>
      </c>
      <c r="K258" s="24">
        <v>1.56</v>
      </c>
      <c r="L258" s="25">
        <v>26.61</v>
      </c>
      <c r="M258" s="24">
        <v>23.479999999999997</v>
      </c>
      <c r="N258" s="25">
        <v>0</v>
      </c>
      <c r="O258" s="24">
        <v>0</v>
      </c>
      <c r="P258" s="25">
        <v>0</v>
      </c>
      <c r="Q258" s="24">
        <v>0</v>
      </c>
      <c r="R258" s="25">
        <v>282.07999999999993</v>
      </c>
      <c r="S258" s="24">
        <v>4.51</v>
      </c>
    </row>
    <row r="259" spans="1:19" ht="15" hidden="1" customHeight="1" x14ac:dyDescent="0.2">
      <c r="A259" s="13">
        <v>2015</v>
      </c>
      <c r="B259" s="12" t="s">
        <v>48</v>
      </c>
      <c r="C259" s="11" t="s">
        <v>47</v>
      </c>
      <c r="D259" s="25">
        <v>75.440000000000012</v>
      </c>
      <c r="E259" s="24">
        <v>3.15</v>
      </c>
      <c r="F259" s="25">
        <v>70.13000000000001</v>
      </c>
      <c r="G259" s="24">
        <v>55.57</v>
      </c>
      <c r="H259" s="25">
        <v>5.48</v>
      </c>
      <c r="I259" s="24">
        <v>0.69</v>
      </c>
      <c r="J259" s="25">
        <v>10.39</v>
      </c>
      <c r="K259" s="24">
        <v>0.47</v>
      </c>
      <c r="L259" s="25">
        <v>17.57</v>
      </c>
      <c r="M259" s="24">
        <v>16.04</v>
      </c>
      <c r="N259" s="25">
        <v>0.46</v>
      </c>
      <c r="O259" s="24">
        <v>0</v>
      </c>
      <c r="P259" s="25">
        <v>3.71</v>
      </c>
      <c r="Q259" s="24">
        <v>2.79</v>
      </c>
      <c r="R259" s="25">
        <v>151.89000000000001</v>
      </c>
      <c r="S259" s="24">
        <v>22.59</v>
      </c>
    </row>
    <row r="260" spans="1:19" ht="15" hidden="1" customHeight="1" x14ac:dyDescent="0.2">
      <c r="A260" s="23">
        <v>2015</v>
      </c>
      <c r="B260" s="22" t="s">
        <v>46</v>
      </c>
      <c r="C260" s="21" t="s">
        <v>45</v>
      </c>
      <c r="D260" s="20">
        <v>127.18</v>
      </c>
      <c r="E260" s="19">
        <v>0.81</v>
      </c>
      <c r="F260" s="20">
        <v>16.12</v>
      </c>
      <c r="G260" s="19">
        <v>7.82</v>
      </c>
      <c r="H260" s="20">
        <v>6.1300000000000008</v>
      </c>
      <c r="I260" s="19">
        <v>0</v>
      </c>
      <c r="J260" s="20">
        <v>0</v>
      </c>
      <c r="K260" s="19">
        <v>0</v>
      </c>
      <c r="L260" s="20">
        <v>15.110000000000001</v>
      </c>
      <c r="M260" s="19">
        <v>3.09</v>
      </c>
      <c r="N260" s="20">
        <v>0</v>
      </c>
      <c r="O260" s="19">
        <v>0</v>
      </c>
      <c r="P260" s="20">
        <v>25.44</v>
      </c>
      <c r="Q260" s="19">
        <v>11.21</v>
      </c>
      <c r="R260" s="20">
        <v>29.270000000000003</v>
      </c>
      <c r="S260" s="19">
        <v>0</v>
      </c>
    </row>
    <row r="261" spans="1:19" ht="15" hidden="1" customHeight="1" x14ac:dyDescent="0.2">
      <c r="A261" s="13">
        <v>2015</v>
      </c>
      <c r="B261" s="12" t="s">
        <v>44</v>
      </c>
      <c r="C261" s="11" t="s">
        <v>43</v>
      </c>
      <c r="D261" s="25">
        <v>163.82000000000002</v>
      </c>
      <c r="E261" s="24">
        <v>2</v>
      </c>
      <c r="F261" s="25">
        <v>47.920000000000009</v>
      </c>
      <c r="G261" s="24">
        <v>16.18</v>
      </c>
      <c r="H261" s="25">
        <v>0</v>
      </c>
      <c r="I261" s="24">
        <v>0</v>
      </c>
      <c r="J261" s="25">
        <v>6.43</v>
      </c>
      <c r="K261" s="24">
        <v>0</v>
      </c>
      <c r="L261" s="25">
        <v>69.54000000000002</v>
      </c>
      <c r="M261" s="24">
        <v>31.14</v>
      </c>
      <c r="N261" s="25">
        <v>0</v>
      </c>
      <c r="O261" s="24">
        <v>0</v>
      </c>
      <c r="P261" s="25">
        <v>0</v>
      </c>
      <c r="Q261" s="24">
        <v>0</v>
      </c>
      <c r="R261" s="25">
        <v>0.83</v>
      </c>
      <c r="S261" s="24">
        <v>0.83</v>
      </c>
    </row>
    <row r="262" spans="1:19" ht="15" hidden="1" customHeight="1" x14ac:dyDescent="0.2">
      <c r="A262" s="13">
        <v>2015</v>
      </c>
      <c r="B262" s="12" t="s">
        <v>42</v>
      </c>
      <c r="C262" s="11" t="s">
        <v>41</v>
      </c>
      <c r="D262" s="25">
        <v>11.22</v>
      </c>
      <c r="E262" s="24">
        <v>9.33</v>
      </c>
      <c r="F262" s="25">
        <v>25.380000000000003</v>
      </c>
      <c r="G262" s="24">
        <v>21.22</v>
      </c>
      <c r="H262" s="25">
        <v>0</v>
      </c>
      <c r="I262" s="24">
        <v>0</v>
      </c>
      <c r="J262" s="25">
        <v>0.92</v>
      </c>
      <c r="K262" s="24">
        <v>0.92</v>
      </c>
      <c r="L262" s="25">
        <v>6.0299999999999994</v>
      </c>
      <c r="M262" s="24">
        <v>6.0299999999999994</v>
      </c>
      <c r="N262" s="25">
        <v>1.04</v>
      </c>
      <c r="O262" s="24">
        <v>1.04</v>
      </c>
      <c r="P262" s="25">
        <v>0</v>
      </c>
      <c r="Q262" s="24">
        <v>0</v>
      </c>
      <c r="R262" s="25">
        <v>82.649999999999991</v>
      </c>
      <c r="S262" s="24">
        <v>34.1</v>
      </c>
    </row>
    <row r="263" spans="1:19" ht="15" hidden="1" customHeight="1" x14ac:dyDescent="0.2">
      <c r="A263" s="13">
        <v>2015</v>
      </c>
      <c r="B263" s="12" t="s">
        <v>40</v>
      </c>
      <c r="C263" s="11" t="s">
        <v>39</v>
      </c>
      <c r="D263" s="25">
        <v>52.43</v>
      </c>
      <c r="E263" s="24">
        <v>14.600000000000001</v>
      </c>
      <c r="F263" s="25">
        <v>62.690000000000005</v>
      </c>
      <c r="G263" s="24">
        <v>40.67</v>
      </c>
      <c r="H263" s="25">
        <v>6.08</v>
      </c>
      <c r="I263" s="24">
        <v>0.5</v>
      </c>
      <c r="J263" s="25">
        <v>3.96</v>
      </c>
      <c r="K263" s="24">
        <v>1.8</v>
      </c>
      <c r="L263" s="25">
        <v>45.35</v>
      </c>
      <c r="M263" s="24">
        <v>45.35</v>
      </c>
      <c r="N263" s="25">
        <v>0</v>
      </c>
      <c r="O263" s="24">
        <v>0</v>
      </c>
      <c r="P263" s="25">
        <v>0.28999999999999998</v>
      </c>
      <c r="Q263" s="24">
        <v>0.28999999999999998</v>
      </c>
      <c r="R263" s="25">
        <v>228.79000000000002</v>
      </c>
      <c r="S263" s="24">
        <v>109.22999999999999</v>
      </c>
    </row>
    <row r="264" spans="1:19" ht="15" hidden="1" customHeight="1" x14ac:dyDescent="0.2">
      <c r="A264" s="13">
        <v>2015</v>
      </c>
      <c r="B264" s="12" t="s">
        <v>38</v>
      </c>
      <c r="C264" s="11" t="s">
        <v>37</v>
      </c>
      <c r="D264" s="25">
        <v>6.1199999999999992</v>
      </c>
      <c r="E264" s="24">
        <v>0</v>
      </c>
      <c r="F264" s="25">
        <v>10</v>
      </c>
      <c r="G264" s="24">
        <v>5.3100000000000005</v>
      </c>
      <c r="H264" s="25">
        <v>2.2400000000000002</v>
      </c>
      <c r="I264" s="24">
        <v>0</v>
      </c>
      <c r="J264" s="25">
        <v>0</v>
      </c>
      <c r="K264" s="24">
        <v>0</v>
      </c>
      <c r="L264" s="25">
        <v>11.8</v>
      </c>
      <c r="M264" s="24">
        <v>9.34</v>
      </c>
      <c r="N264" s="25">
        <v>0</v>
      </c>
      <c r="O264" s="24">
        <v>0</v>
      </c>
      <c r="P264" s="25">
        <v>0</v>
      </c>
      <c r="Q264" s="24">
        <v>0</v>
      </c>
      <c r="R264" s="25">
        <v>81.77</v>
      </c>
      <c r="S264" s="24">
        <v>0</v>
      </c>
    </row>
    <row r="265" spans="1:19" ht="15" hidden="1" customHeight="1" x14ac:dyDescent="0.2">
      <c r="A265" s="13">
        <v>2015</v>
      </c>
      <c r="B265" s="12" t="s">
        <v>36</v>
      </c>
      <c r="C265" s="11" t="s">
        <v>35</v>
      </c>
      <c r="D265" s="25">
        <v>16.899999999999999</v>
      </c>
      <c r="E265" s="24">
        <v>0.5</v>
      </c>
      <c r="F265" s="25">
        <v>74.399999999999991</v>
      </c>
      <c r="G265" s="24">
        <v>46.53</v>
      </c>
      <c r="H265" s="25">
        <v>2.2000000000000002</v>
      </c>
      <c r="I265" s="24">
        <v>2.2000000000000002</v>
      </c>
      <c r="J265" s="25">
        <v>11.12</v>
      </c>
      <c r="K265" s="24">
        <v>11.12</v>
      </c>
      <c r="L265" s="25">
        <v>3.99</v>
      </c>
      <c r="M265" s="24">
        <v>3.3</v>
      </c>
      <c r="N265" s="25">
        <v>4.49</v>
      </c>
      <c r="O265" s="24">
        <v>0.36</v>
      </c>
      <c r="P265" s="25">
        <v>0</v>
      </c>
      <c r="Q265" s="24">
        <v>0</v>
      </c>
      <c r="R265" s="25">
        <v>690.12999999999988</v>
      </c>
      <c r="S265" s="24">
        <v>176.17</v>
      </c>
    </row>
    <row r="266" spans="1:19" ht="15" hidden="1" customHeight="1" x14ac:dyDescent="0.2">
      <c r="A266" s="13">
        <v>2015</v>
      </c>
      <c r="B266" s="12" t="s">
        <v>34</v>
      </c>
      <c r="C266" s="11" t="s">
        <v>33</v>
      </c>
      <c r="D266" s="25">
        <v>78.170000000000016</v>
      </c>
      <c r="E266" s="24">
        <v>3.69</v>
      </c>
      <c r="F266" s="25">
        <v>47.809999999999995</v>
      </c>
      <c r="G266" s="24">
        <v>24.509999999999998</v>
      </c>
      <c r="H266" s="25">
        <v>12.28</v>
      </c>
      <c r="I266" s="24">
        <v>9.07</v>
      </c>
      <c r="J266" s="25">
        <v>0</v>
      </c>
      <c r="K266" s="24">
        <v>0</v>
      </c>
      <c r="L266" s="25">
        <v>35.6</v>
      </c>
      <c r="M266" s="24">
        <v>22.340000000000003</v>
      </c>
      <c r="N266" s="25">
        <v>0</v>
      </c>
      <c r="O266" s="24">
        <v>0</v>
      </c>
      <c r="P266" s="25">
        <v>0</v>
      </c>
      <c r="Q266" s="24">
        <v>0</v>
      </c>
      <c r="R266" s="25">
        <v>273.96999999999997</v>
      </c>
      <c r="S266" s="24">
        <v>54.980000000000004</v>
      </c>
    </row>
    <row r="267" spans="1:19" ht="15" hidden="1" customHeight="1" x14ac:dyDescent="0.2">
      <c r="A267" s="13">
        <v>2015</v>
      </c>
      <c r="B267" s="12" t="s">
        <v>32</v>
      </c>
      <c r="C267" s="11" t="s">
        <v>31</v>
      </c>
      <c r="D267" s="25">
        <v>128.87000000000003</v>
      </c>
      <c r="E267" s="24">
        <v>4.59</v>
      </c>
      <c r="F267" s="25">
        <v>63.910000000000004</v>
      </c>
      <c r="G267" s="24">
        <v>2.48</v>
      </c>
      <c r="H267" s="25">
        <v>1.4700000000000002</v>
      </c>
      <c r="I267" s="24">
        <v>0</v>
      </c>
      <c r="J267" s="25">
        <v>1.69</v>
      </c>
      <c r="K267" s="24">
        <v>0</v>
      </c>
      <c r="L267" s="25">
        <v>65.570000000000007</v>
      </c>
      <c r="M267" s="24">
        <v>25.07</v>
      </c>
      <c r="N267" s="25">
        <v>0</v>
      </c>
      <c r="O267" s="24">
        <v>0</v>
      </c>
      <c r="P267" s="25">
        <v>0</v>
      </c>
      <c r="Q267" s="24">
        <v>0</v>
      </c>
      <c r="R267" s="25">
        <v>44.15</v>
      </c>
      <c r="S267" s="24">
        <v>0</v>
      </c>
    </row>
    <row r="268" spans="1:19" ht="15" hidden="1" customHeight="1" x14ac:dyDescent="0.2">
      <c r="A268" s="13">
        <v>2015</v>
      </c>
      <c r="B268" s="12" t="s">
        <v>30</v>
      </c>
      <c r="C268" s="11" t="s">
        <v>29</v>
      </c>
      <c r="D268" s="25">
        <v>39.18</v>
      </c>
      <c r="E268" s="24">
        <v>3.61</v>
      </c>
      <c r="F268" s="25">
        <v>36.620000000000005</v>
      </c>
      <c r="G268" s="24">
        <v>25.96</v>
      </c>
      <c r="H268" s="25">
        <v>0</v>
      </c>
      <c r="I268" s="24">
        <v>0</v>
      </c>
      <c r="J268" s="25">
        <v>2.0499999999999998</v>
      </c>
      <c r="K268" s="24">
        <v>0</v>
      </c>
      <c r="L268" s="25">
        <v>44.120000000000005</v>
      </c>
      <c r="M268" s="24">
        <v>6.53</v>
      </c>
      <c r="N268" s="25">
        <v>0</v>
      </c>
      <c r="O268" s="24">
        <v>0</v>
      </c>
      <c r="P268" s="25">
        <v>0</v>
      </c>
      <c r="Q268" s="24">
        <v>0</v>
      </c>
      <c r="R268" s="25">
        <v>0</v>
      </c>
      <c r="S268" s="24">
        <v>0</v>
      </c>
    </row>
    <row r="269" spans="1:19" ht="15" hidden="1" customHeight="1" x14ac:dyDescent="0.2">
      <c r="A269" s="23">
        <v>2015</v>
      </c>
      <c r="B269" s="22" t="s">
        <v>28</v>
      </c>
      <c r="C269" s="21" t="s">
        <v>27</v>
      </c>
      <c r="D269" s="20">
        <v>99.78</v>
      </c>
      <c r="E269" s="19">
        <v>0</v>
      </c>
      <c r="F269" s="20">
        <v>7.54</v>
      </c>
      <c r="G269" s="19">
        <v>3.2199999999999998</v>
      </c>
      <c r="H269" s="20">
        <v>0</v>
      </c>
      <c r="I269" s="19">
        <v>0</v>
      </c>
      <c r="J269" s="20">
        <v>0.55000000000000004</v>
      </c>
      <c r="K269" s="19">
        <v>0.2</v>
      </c>
      <c r="L269" s="20">
        <v>84.71</v>
      </c>
      <c r="M269" s="19">
        <v>50.57</v>
      </c>
      <c r="N269" s="20">
        <v>0</v>
      </c>
      <c r="O269" s="19">
        <v>0</v>
      </c>
      <c r="P269" s="20">
        <v>0</v>
      </c>
      <c r="Q269" s="19">
        <v>0</v>
      </c>
      <c r="R269" s="20">
        <v>71.889999999999986</v>
      </c>
      <c r="S269" s="19">
        <v>24.14</v>
      </c>
    </row>
    <row r="270" spans="1:19" ht="15" hidden="1" customHeight="1" x14ac:dyDescent="0.2">
      <c r="A270" s="13">
        <v>2015</v>
      </c>
      <c r="B270" s="12" t="s">
        <v>26</v>
      </c>
      <c r="C270" s="11" t="s">
        <v>25</v>
      </c>
      <c r="D270" s="25">
        <v>99.779999999999987</v>
      </c>
      <c r="E270" s="24">
        <v>2.8099999999999996</v>
      </c>
      <c r="F270" s="25">
        <v>72.609999999999985</v>
      </c>
      <c r="G270" s="24">
        <v>40.239999999999995</v>
      </c>
      <c r="H270" s="25">
        <v>6.17</v>
      </c>
      <c r="I270" s="24">
        <v>1.7</v>
      </c>
      <c r="J270" s="25">
        <v>2.85</v>
      </c>
      <c r="K270" s="24">
        <v>0</v>
      </c>
      <c r="L270" s="25">
        <v>22.009999999999998</v>
      </c>
      <c r="M270" s="24">
        <v>15.16</v>
      </c>
      <c r="N270" s="25">
        <v>0</v>
      </c>
      <c r="O270" s="24">
        <v>0</v>
      </c>
      <c r="P270" s="25">
        <v>13.350000000000001</v>
      </c>
      <c r="Q270" s="24">
        <v>12.540000000000001</v>
      </c>
      <c r="R270" s="25">
        <v>36.840000000000003</v>
      </c>
      <c r="S270" s="24">
        <v>0</v>
      </c>
    </row>
    <row r="271" spans="1:19" ht="15" hidden="1" customHeight="1" x14ac:dyDescent="0.2">
      <c r="A271" s="13">
        <v>2015</v>
      </c>
      <c r="B271" s="12" t="s">
        <v>24</v>
      </c>
      <c r="C271" s="11" t="s">
        <v>23</v>
      </c>
      <c r="D271" s="25">
        <v>177.79999999999995</v>
      </c>
      <c r="E271" s="24">
        <v>7.99</v>
      </c>
      <c r="F271" s="25">
        <v>180.67999999999995</v>
      </c>
      <c r="G271" s="24">
        <v>111.96</v>
      </c>
      <c r="H271" s="25">
        <v>8.3000000000000007</v>
      </c>
      <c r="I271" s="24">
        <v>4.5299999999999994</v>
      </c>
      <c r="J271" s="25">
        <v>0.85</v>
      </c>
      <c r="K271" s="24">
        <v>0</v>
      </c>
      <c r="L271" s="25">
        <v>64.390000000000015</v>
      </c>
      <c r="M271" s="24">
        <v>45.199999999999996</v>
      </c>
      <c r="N271" s="25">
        <v>1.86</v>
      </c>
      <c r="O271" s="24">
        <v>0</v>
      </c>
      <c r="P271" s="25">
        <v>9.94</v>
      </c>
      <c r="Q271" s="24">
        <v>9.94</v>
      </c>
      <c r="R271" s="25">
        <v>86.67</v>
      </c>
      <c r="S271" s="24">
        <v>0</v>
      </c>
    </row>
    <row r="272" spans="1:19" ht="15" hidden="1" customHeight="1" x14ac:dyDescent="0.2">
      <c r="A272" s="13">
        <v>2015</v>
      </c>
      <c r="B272" s="12" t="s">
        <v>22</v>
      </c>
      <c r="C272" s="11" t="s">
        <v>21</v>
      </c>
      <c r="D272" s="25">
        <v>52.9</v>
      </c>
      <c r="E272" s="24">
        <v>7.2799999999999994</v>
      </c>
      <c r="F272" s="25">
        <v>151.72000000000006</v>
      </c>
      <c r="G272" s="24">
        <v>111.2</v>
      </c>
      <c r="H272" s="25">
        <v>4.7799999999999994</v>
      </c>
      <c r="I272" s="24">
        <v>4.7799999999999994</v>
      </c>
      <c r="J272" s="25">
        <v>1.5</v>
      </c>
      <c r="K272" s="24">
        <v>0</v>
      </c>
      <c r="L272" s="25">
        <v>45.55</v>
      </c>
      <c r="M272" s="24">
        <v>18.849999999999998</v>
      </c>
      <c r="N272" s="25">
        <v>0</v>
      </c>
      <c r="O272" s="24">
        <v>0</v>
      </c>
      <c r="P272" s="25">
        <v>0</v>
      </c>
      <c r="Q272" s="24">
        <v>0</v>
      </c>
      <c r="R272" s="25">
        <v>10.129999999999999</v>
      </c>
      <c r="S272" s="24">
        <v>5.8</v>
      </c>
    </row>
    <row r="273" spans="1:19" ht="15" hidden="1" customHeight="1" x14ac:dyDescent="0.2">
      <c r="A273" s="13">
        <v>2015</v>
      </c>
      <c r="B273" s="12" t="s">
        <v>20</v>
      </c>
      <c r="C273" s="11" t="s">
        <v>19</v>
      </c>
      <c r="D273" s="25">
        <v>186.56999999999996</v>
      </c>
      <c r="E273" s="24">
        <v>10.280000000000001</v>
      </c>
      <c r="F273" s="25">
        <v>65.430000000000007</v>
      </c>
      <c r="G273" s="24">
        <v>13</v>
      </c>
      <c r="H273" s="25">
        <v>0</v>
      </c>
      <c r="I273" s="24">
        <v>0</v>
      </c>
      <c r="J273" s="25">
        <v>6.5600000000000005</v>
      </c>
      <c r="K273" s="24">
        <v>2.89</v>
      </c>
      <c r="L273" s="25">
        <v>38.36</v>
      </c>
      <c r="M273" s="24">
        <v>3.7</v>
      </c>
      <c r="N273" s="25">
        <v>0</v>
      </c>
      <c r="O273" s="24">
        <v>0</v>
      </c>
      <c r="P273" s="25">
        <v>131.61999999999998</v>
      </c>
      <c r="Q273" s="24">
        <v>112.08</v>
      </c>
      <c r="R273" s="25">
        <v>0</v>
      </c>
      <c r="S273" s="24">
        <v>0</v>
      </c>
    </row>
    <row r="274" spans="1:19" ht="15" hidden="1" customHeight="1" x14ac:dyDescent="0.2">
      <c r="A274" s="13">
        <v>2015</v>
      </c>
      <c r="B274" s="12" t="s">
        <v>18</v>
      </c>
      <c r="C274" s="11" t="s">
        <v>17</v>
      </c>
      <c r="D274" s="25">
        <v>93.550000000000011</v>
      </c>
      <c r="E274" s="24">
        <v>13.44</v>
      </c>
      <c r="F274" s="25">
        <v>141.24000000000004</v>
      </c>
      <c r="G274" s="24">
        <v>126.06000000000002</v>
      </c>
      <c r="H274" s="25">
        <v>0</v>
      </c>
      <c r="I274" s="24">
        <v>0</v>
      </c>
      <c r="J274" s="25">
        <v>9.5399999999999991</v>
      </c>
      <c r="K274" s="24">
        <v>2.29</v>
      </c>
      <c r="L274" s="25">
        <v>62.910000000000004</v>
      </c>
      <c r="M274" s="24">
        <v>61.940000000000005</v>
      </c>
      <c r="N274" s="25">
        <v>0.63</v>
      </c>
      <c r="O274" s="24">
        <v>0.37</v>
      </c>
      <c r="P274" s="25">
        <v>24.58</v>
      </c>
      <c r="Q274" s="24">
        <v>22.77</v>
      </c>
      <c r="R274" s="25">
        <v>362.66999999999996</v>
      </c>
      <c r="S274" s="24">
        <v>101.22</v>
      </c>
    </row>
    <row r="275" spans="1:19" ht="15" hidden="1" customHeight="1" x14ac:dyDescent="0.2">
      <c r="A275" s="13">
        <v>2015</v>
      </c>
      <c r="B275" s="12" t="s">
        <v>16</v>
      </c>
      <c r="C275" s="11" t="s">
        <v>130</v>
      </c>
      <c r="D275" s="25">
        <v>256.45000000000005</v>
      </c>
      <c r="E275" s="24">
        <v>0</v>
      </c>
      <c r="F275" s="25">
        <v>202.15</v>
      </c>
      <c r="G275" s="24">
        <v>105.85</v>
      </c>
      <c r="H275" s="25">
        <v>4.76</v>
      </c>
      <c r="I275" s="24">
        <v>4.76</v>
      </c>
      <c r="J275" s="25">
        <v>4.95</v>
      </c>
      <c r="K275" s="24">
        <v>0</v>
      </c>
      <c r="L275" s="25">
        <v>41.22</v>
      </c>
      <c r="M275" s="24">
        <v>23.330000000000002</v>
      </c>
      <c r="N275" s="25">
        <v>0</v>
      </c>
      <c r="O275" s="24">
        <v>0</v>
      </c>
      <c r="P275" s="25">
        <v>21.54</v>
      </c>
      <c r="Q275" s="24">
        <v>21.34</v>
      </c>
      <c r="R275" s="25">
        <v>26.5</v>
      </c>
      <c r="S275" s="24">
        <v>0</v>
      </c>
    </row>
    <row r="276" spans="1:19" ht="15" hidden="1" customHeight="1" x14ac:dyDescent="0.2">
      <c r="A276" s="13">
        <v>2015</v>
      </c>
      <c r="B276" s="12" t="s">
        <v>14</v>
      </c>
      <c r="C276" s="11" t="s">
        <v>13</v>
      </c>
      <c r="D276" s="25">
        <v>30.340000000000003</v>
      </c>
      <c r="E276" s="24">
        <v>0</v>
      </c>
      <c r="F276" s="25">
        <v>141.60999999999996</v>
      </c>
      <c r="G276" s="24">
        <v>20.25</v>
      </c>
      <c r="H276" s="25">
        <v>0.3</v>
      </c>
      <c r="I276" s="24">
        <v>0</v>
      </c>
      <c r="J276" s="25">
        <v>0</v>
      </c>
      <c r="K276" s="24">
        <v>0</v>
      </c>
      <c r="L276" s="25">
        <v>22.990000000000002</v>
      </c>
      <c r="M276" s="24">
        <v>17.369999999999997</v>
      </c>
      <c r="N276" s="25">
        <v>0</v>
      </c>
      <c r="O276" s="24">
        <v>0</v>
      </c>
      <c r="P276" s="25">
        <v>1.53</v>
      </c>
      <c r="Q276" s="24">
        <v>1.53</v>
      </c>
      <c r="R276" s="25">
        <v>45.6</v>
      </c>
      <c r="S276" s="24">
        <v>3.52</v>
      </c>
    </row>
    <row r="277" spans="1:19" ht="15" hidden="1" customHeight="1" x14ac:dyDescent="0.2">
      <c r="A277" s="23">
        <v>2015</v>
      </c>
      <c r="B277" s="22" t="s">
        <v>12</v>
      </c>
      <c r="C277" s="21" t="s">
        <v>11</v>
      </c>
      <c r="D277" s="20">
        <v>330.43999999999983</v>
      </c>
      <c r="E277" s="19">
        <v>23.01</v>
      </c>
      <c r="F277" s="20">
        <v>193.76000000000002</v>
      </c>
      <c r="G277" s="19">
        <v>71.680000000000021</v>
      </c>
      <c r="H277" s="20">
        <v>10.24</v>
      </c>
      <c r="I277" s="19">
        <v>0.25</v>
      </c>
      <c r="J277" s="20">
        <v>8.14</v>
      </c>
      <c r="K277" s="19">
        <v>5.75</v>
      </c>
      <c r="L277" s="20">
        <v>73.23</v>
      </c>
      <c r="M277" s="19">
        <v>39.65</v>
      </c>
      <c r="N277" s="20">
        <v>0</v>
      </c>
      <c r="O277" s="19">
        <v>0</v>
      </c>
      <c r="P277" s="20">
        <v>39.83</v>
      </c>
      <c r="Q277" s="19">
        <v>39.83</v>
      </c>
      <c r="R277" s="20">
        <v>29.409999999999997</v>
      </c>
      <c r="S277" s="19">
        <v>7.83</v>
      </c>
    </row>
    <row r="278" spans="1:19" ht="15" hidden="1" customHeight="1" x14ac:dyDescent="0.2">
      <c r="A278" s="18">
        <v>2015</v>
      </c>
      <c r="B278" s="17">
        <v>9999</v>
      </c>
      <c r="C278" s="16" t="s">
        <v>10</v>
      </c>
      <c r="D278" s="15">
        <f>SUM(D243:D277)</f>
        <v>6511.449999999998</v>
      </c>
      <c r="E278" s="14">
        <f t="shared" ref="E278:S278" si="30">SUM(E243:E277)</f>
        <v>349.21999999999997</v>
      </c>
      <c r="F278" s="15">
        <f t="shared" si="30"/>
        <v>2415.65</v>
      </c>
      <c r="G278" s="14">
        <f t="shared" si="30"/>
        <v>1066.3700000000001</v>
      </c>
      <c r="H278" s="15">
        <f t="shared" si="30"/>
        <v>157.18</v>
      </c>
      <c r="I278" s="14">
        <f t="shared" si="30"/>
        <v>86.160000000000011</v>
      </c>
      <c r="J278" s="15">
        <f t="shared" si="30"/>
        <v>147.82999999999998</v>
      </c>
      <c r="K278" s="14">
        <f t="shared" si="30"/>
        <v>39.18</v>
      </c>
      <c r="L278" s="15">
        <f t="shared" ref="L278:M278" si="31">SUM(L243:L277)</f>
        <v>1247.2000000000003</v>
      </c>
      <c r="M278" s="14">
        <f t="shared" si="31"/>
        <v>743.66000000000008</v>
      </c>
      <c r="N278" s="15">
        <f t="shared" si="30"/>
        <v>17.64</v>
      </c>
      <c r="O278" s="14">
        <f t="shared" si="30"/>
        <v>6.9000000000000012</v>
      </c>
      <c r="P278" s="15">
        <f t="shared" si="30"/>
        <v>358.49999999999994</v>
      </c>
      <c r="Q278" s="14">
        <f t="shared" si="30"/>
        <v>299.97999999999996</v>
      </c>
      <c r="R278" s="15">
        <f t="shared" si="30"/>
        <v>5898.880000000001</v>
      </c>
      <c r="S278" s="14">
        <f t="shared" si="30"/>
        <v>735</v>
      </c>
    </row>
    <row r="279" spans="1:19" ht="15" hidden="1" customHeight="1" x14ac:dyDescent="0.2">
      <c r="A279" s="13">
        <v>2015</v>
      </c>
      <c r="B279" s="12">
        <v>1999</v>
      </c>
      <c r="C279" s="11" t="s">
        <v>9</v>
      </c>
      <c r="D279" s="10">
        <f>SUM(D243:D253)</f>
        <v>2765.66</v>
      </c>
      <c r="E279" s="9">
        <f t="shared" ref="E279:S279" si="32">SUM(E243:E253)</f>
        <v>164.73</v>
      </c>
      <c r="F279" s="10">
        <f t="shared" si="32"/>
        <v>617.23</v>
      </c>
      <c r="G279" s="9">
        <f t="shared" si="32"/>
        <v>173.27</v>
      </c>
      <c r="H279" s="10">
        <f t="shared" si="32"/>
        <v>34.47</v>
      </c>
      <c r="I279" s="9">
        <f t="shared" si="32"/>
        <v>14.350000000000001</v>
      </c>
      <c r="J279" s="10">
        <f t="shared" si="32"/>
        <v>50.83</v>
      </c>
      <c r="K279" s="9">
        <f t="shared" si="32"/>
        <v>12.18</v>
      </c>
      <c r="L279" s="10">
        <f t="shared" ref="L279:M279" si="33">SUM(L243:L253)</f>
        <v>387.64000000000004</v>
      </c>
      <c r="M279" s="9">
        <f t="shared" si="33"/>
        <v>242.60000000000002</v>
      </c>
      <c r="N279" s="10">
        <f t="shared" si="32"/>
        <v>6.7799999999999994</v>
      </c>
      <c r="O279" s="9">
        <f t="shared" si="32"/>
        <v>5.1300000000000008</v>
      </c>
      <c r="P279" s="10">
        <f t="shared" si="32"/>
        <v>86.67</v>
      </c>
      <c r="Q279" s="9">
        <f t="shared" si="32"/>
        <v>65.66</v>
      </c>
      <c r="R279" s="10">
        <f t="shared" si="32"/>
        <v>2144.56</v>
      </c>
      <c r="S279" s="9">
        <f t="shared" si="32"/>
        <v>68.59</v>
      </c>
    </row>
    <row r="280" spans="1:19" ht="15" hidden="1" customHeight="1" x14ac:dyDescent="0.2">
      <c r="A280" s="13">
        <v>2015</v>
      </c>
      <c r="B280" s="12">
        <v>2999</v>
      </c>
      <c r="C280" s="11" t="s">
        <v>8</v>
      </c>
      <c r="D280" s="10">
        <f>SUM(D254:D260)</f>
        <v>1921.4699999999996</v>
      </c>
      <c r="E280" s="9">
        <f t="shared" ref="E280:S280" si="34">SUM(E254:E260)</f>
        <v>81.360000000000014</v>
      </c>
      <c r="F280" s="10">
        <f t="shared" si="34"/>
        <v>272.95</v>
      </c>
      <c r="G280" s="9">
        <f t="shared" si="34"/>
        <v>106.78</v>
      </c>
      <c r="H280" s="10">
        <f t="shared" si="34"/>
        <v>63.890000000000008</v>
      </c>
      <c r="I280" s="9">
        <f t="shared" si="34"/>
        <v>44.019999999999996</v>
      </c>
      <c r="J280" s="10">
        <f t="shared" si="34"/>
        <v>35.89</v>
      </c>
      <c r="K280" s="9">
        <f t="shared" si="34"/>
        <v>2.0300000000000002</v>
      </c>
      <c r="L280" s="10">
        <f t="shared" ref="L280:M280" si="35">SUM(L254:L260)</f>
        <v>122.19000000000001</v>
      </c>
      <c r="M280" s="9">
        <f t="shared" si="35"/>
        <v>76.19</v>
      </c>
      <c r="N280" s="10">
        <f t="shared" si="34"/>
        <v>2.84</v>
      </c>
      <c r="O280" s="9">
        <f t="shared" si="34"/>
        <v>0</v>
      </c>
      <c r="P280" s="10">
        <f t="shared" si="34"/>
        <v>29.150000000000002</v>
      </c>
      <c r="Q280" s="9">
        <f t="shared" si="34"/>
        <v>14</v>
      </c>
      <c r="R280" s="10">
        <f t="shared" si="34"/>
        <v>1682.32</v>
      </c>
      <c r="S280" s="9">
        <f t="shared" si="34"/>
        <v>148.58999999999997</v>
      </c>
    </row>
    <row r="281" spans="1:19" ht="15" hidden="1" customHeight="1" x14ac:dyDescent="0.2">
      <c r="A281" s="13">
        <v>2015</v>
      </c>
      <c r="B281" s="12">
        <v>3999</v>
      </c>
      <c r="C281" s="11" t="s">
        <v>7</v>
      </c>
      <c r="D281" s="10">
        <f>SUM(D261:D269)</f>
        <v>596.49000000000012</v>
      </c>
      <c r="E281" s="9">
        <f t="shared" ref="E281:S281" si="36">SUM(E261:E269)</f>
        <v>38.32</v>
      </c>
      <c r="F281" s="10">
        <f t="shared" si="36"/>
        <v>376.27000000000004</v>
      </c>
      <c r="G281" s="9">
        <f t="shared" si="36"/>
        <v>186.07999999999998</v>
      </c>
      <c r="H281" s="10">
        <f t="shared" si="36"/>
        <v>24.269999999999996</v>
      </c>
      <c r="I281" s="9">
        <f t="shared" si="36"/>
        <v>11.77</v>
      </c>
      <c r="J281" s="10">
        <f t="shared" si="36"/>
        <v>26.720000000000002</v>
      </c>
      <c r="K281" s="9">
        <f t="shared" si="36"/>
        <v>14.04</v>
      </c>
      <c r="L281" s="10">
        <f t="shared" ref="L281:M281" si="37">SUM(L261:L269)</f>
        <v>366.71000000000004</v>
      </c>
      <c r="M281" s="9">
        <f t="shared" si="37"/>
        <v>199.67000000000002</v>
      </c>
      <c r="N281" s="10">
        <f t="shared" si="36"/>
        <v>5.53</v>
      </c>
      <c r="O281" s="9">
        <f t="shared" si="36"/>
        <v>1.4</v>
      </c>
      <c r="P281" s="10">
        <f t="shared" si="36"/>
        <v>0.28999999999999998</v>
      </c>
      <c r="Q281" s="9">
        <f t="shared" si="36"/>
        <v>0.28999999999999998</v>
      </c>
      <c r="R281" s="10">
        <f t="shared" si="36"/>
        <v>1474.1799999999998</v>
      </c>
      <c r="S281" s="9">
        <f t="shared" si="36"/>
        <v>399.45</v>
      </c>
    </row>
    <row r="282" spans="1:19" ht="15" hidden="1" customHeight="1" thickBot="1" x14ac:dyDescent="0.25">
      <c r="A282" s="8">
        <v>2015</v>
      </c>
      <c r="B282" s="7">
        <v>4999</v>
      </c>
      <c r="C282" s="6" t="s">
        <v>6</v>
      </c>
      <c r="D282" s="5">
        <f>SUM(D270:D277)</f>
        <v>1227.83</v>
      </c>
      <c r="E282" s="4">
        <f t="shared" ref="E282:S282" si="38">SUM(E270:E277)</f>
        <v>64.81</v>
      </c>
      <c r="F282" s="5">
        <f t="shared" si="38"/>
        <v>1149.2</v>
      </c>
      <c r="G282" s="4">
        <f t="shared" si="38"/>
        <v>600.24</v>
      </c>
      <c r="H282" s="5">
        <f t="shared" si="38"/>
        <v>34.549999999999997</v>
      </c>
      <c r="I282" s="4">
        <f t="shared" si="38"/>
        <v>16.019999999999996</v>
      </c>
      <c r="J282" s="5">
        <f t="shared" si="38"/>
        <v>34.39</v>
      </c>
      <c r="K282" s="4">
        <f t="shared" si="38"/>
        <v>10.93</v>
      </c>
      <c r="L282" s="5">
        <f t="shared" ref="L282:M282" si="39">SUM(L270:L277)</f>
        <v>370.66</v>
      </c>
      <c r="M282" s="4">
        <f t="shared" si="39"/>
        <v>225.20000000000002</v>
      </c>
      <c r="N282" s="5">
        <f t="shared" si="38"/>
        <v>2.4900000000000002</v>
      </c>
      <c r="O282" s="4">
        <f t="shared" si="38"/>
        <v>0.37</v>
      </c>
      <c r="P282" s="5">
        <f t="shared" si="38"/>
        <v>242.38999999999993</v>
      </c>
      <c r="Q282" s="4">
        <f t="shared" si="38"/>
        <v>220.03000000000003</v>
      </c>
      <c r="R282" s="5">
        <f t="shared" si="38"/>
        <v>597.81999999999994</v>
      </c>
      <c r="S282" s="4">
        <f t="shared" si="38"/>
        <v>118.36999999999999</v>
      </c>
    </row>
    <row r="283" spans="1:19" ht="15" hidden="1" customHeight="1" thickBot="1" x14ac:dyDescent="0.2">
      <c r="A283" s="30">
        <v>2016</v>
      </c>
      <c r="B283" s="29" t="s">
        <v>4</v>
      </c>
      <c r="C283" s="28" t="s">
        <v>3</v>
      </c>
      <c r="D283" s="27">
        <v>209.14739999999998</v>
      </c>
      <c r="E283" s="26">
        <v>30.946399999999997</v>
      </c>
      <c r="F283" s="27">
        <v>75.566699999999997</v>
      </c>
      <c r="G283" s="26">
        <v>29.046099999999999</v>
      </c>
      <c r="H283" s="27">
        <v>1.0686</v>
      </c>
      <c r="I283" s="26"/>
      <c r="J283" s="27">
        <v>10.641400000000001</v>
      </c>
      <c r="K283" s="26">
        <v>0.44490000000000002</v>
      </c>
      <c r="L283" s="27">
        <v>39.710799999999999</v>
      </c>
      <c r="M283" s="26">
        <v>24.466999999999999</v>
      </c>
      <c r="N283" s="27">
        <v>6.7100000000000007E-2</v>
      </c>
      <c r="O283" s="26">
        <v>6.7100000000000007E-2</v>
      </c>
      <c r="P283" s="27">
        <v>3.9844999999999997</v>
      </c>
      <c r="Q283" s="26">
        <v>3.9844999999999997</v>
      </c>
      <c r="R283" s="27">
        <v>36.727099999999993</v>
      </c>
      <c r="S283" s="26">
        <v>15.743</v>
      </c>
    </row>
    <row r="284" spans="1:19" ht="15" hidden="1" customHeight="1" x14ac:dyDescent="0.2">
      <c r="A284" s="13">
        <v>2016</v>
      </c>
      <c r="B284" s="12" t="s">
        <v>78</v>
      </c>
      <c r="C284" s="11" t="s">
        <v>77</v>
      </c>
      <c r="D284" s="25">
        <v>64.4221</v>
      </c>
      <c r="E284" s="24">
        <v>2.9864000000000002</v>
      </c>
      <c r="F284" s="25">
        <v>52.302400000000006</v>
      </c>
      <c r="G284" s="24">
        <v>19.4299</v>
      </c>
      <c r="H284" s="25">
        <v>9.1391000000000009</v>
      </c>
      <c r="I284" s="24">
        <v>8.8688000000000002</v>
      </c>
      <c r="J284" s="25">
        <v>0.69090000000000007</v>
      </c>
      <c r="K284" s="24"/>
      <c r="L284" s="25">
        <v>18.675399999999996</v>
      </c>
      <c r="M284" s="24">
        <v>12.733799999999999</v>
      </c>
      <c r="N284" s="25">
        <v>1.8357999999999999</v>
      </c>
      <c r="O284" s="24">
        <v>1.1374</v>
      </c>
      <c r="P284" s="25">
        <v>1.7714000000000001</v>
      </c>
      <c r="Q284" s="24">
        <v>1.4592000000000001</v>
      </c>
      <c r="R284" s="25">
        <v>42.905899999999995</v>
      </c>
      <c r="S284" s="24">
        <v>2.3708</v>
      </c>
    </row>
    <row r="285" spans="1:19" ht="15" hidden="1" customHeight="1" x14ac:dyDescent="0.2">
      <c r="A285" s="13">
        <v>2016</v>
      </c>
      <c r="B285" s="12" t="s">
        <v>76</v>
      </c>
      <c r="C285" s="11" t="s">
        <v>75</v>
      </c>
      <c r="D285" s="25">
        <v>640.69890000000021</v>
      </c>
      <c r="E285" s="24">
        <v>94.306799999999996</v>
      </c>
      <c r="F285" s="25">
        <v>70.015699999999995</v>
      </c>
      <c r="G285" s="24">
        <v>31.525699999999997</v>
      </c>
      <c r="H285" s="25">
        <v>9.0460999999999991</v>
      </c>
      <c r="I285" s="24">
        <v>9.0460999999999991</v>
      </c>
      <c r="J285" s="25">
        <v>16.461300000000001</v>
      </c>
      <c r="K285" s="24">
        <v>4.8152999999999997</v>
      </c>
      <c r="L285" s="25">
        <v>79.497</v>
      </c>
      <c r="M285" s="24">
        <v>60.207099999999997</v>
      </c>
      <c r="N285" s="25">
        <v>4.3580000000000005</v>
      </c>
      <c r="O285" s="24">
        <v>2.9759000000000002</v>
      </c>
      <c r="P285" s="25">
        <v>34.652999999999999</v>
      </c>
      <c r="Q285" s="24">
        <v>34.652999999999999</v>
      </c>
      <c r="R285" s="25">
        <v>345.06359999999995</v>
      </c>
      <c r="S285" s="24">
        <v>1.4612000000000001</v>
      </c>
    </row>
    <row r="286" spans="1:19" ht="15" hidden="1" customHeight="1" x14ac:dyDescent="0.2">
      <c r="A286" s="13">
        <v>2016</v>
      </c>
      <c r="B286" s="12" t="s">
        <v>74</v>
      </c>
      <c r="C286" s="11" t="s">
        <v>73</v>
      </c>
      <c r="D286" s="25">
        <v>71.235799999999983</v>
      </c>
      <c r="E286" s="24">
        <v>11.142099999999999</v>
      </c>
      <c r="F286" s="25">
        <v>57.75889999999999</v>
      </c>
      <c r="G286" s="24">
        <v>15.8598</v>
      </c>
      <c r="H286" s="25">
        <v>2.9981</v>
      </c>
      <c r="I286" s="24"/>
      <c r="J286" s="25">
        <v>1.4436</v>
      </c>
      <c r="K286" s="24">
        <v>0.3594</v>
      </c>
      <c r="L286" s="25">
        <v>15.9152</v>
      </c>
      <c r="M286" s="24">
        <v>9.8390999999999984</v>
      </c>
      <c r="N286" s="25">
        <v>12.3888</v>
      </c>
      <c r="O286" s="24">
        <v>12.3888</v>
      </c>
      <c r="P286" s="25">
        <v>6.2328999999999999</v>
      </c>
      <c r="Q286" s="24">
        <v>6.2328999999999999</v>
      </c>
      <c r="R286" s="25">
        <v>18.706499999999998</v>
      </c>
      <c r="S286" s="24">
        <v>0.35239999999999999</v>
      </c>
    </row>
    <row r="287" spans="1:19" ht="15" hidden="1" customHeight="1" x14ac:dyDescent="0.2">
      <c r="A287" s="13">
        <v>2016</v>
      </c>
      <c r="B287" s="12" t="s">
        <v>72</v>
      </c>
      <c r="C287" s="11" t="s">
        <v>71</v>
      </c>
      <c r="D287" s="25">
        <v>121.13720000000001</v>
      </c>
      <c r="E287" s="24">
        <v>18.182099999999998</v>
      </c>
      <c r="F287" s="25">
        <v>29.606700000000004</v>
      </c>
      <c r="G287" s="24">
        <v>16.085599999999999</v>
      </c>
      <c r="H287" s="25">
        <v>6.8509000000000002</v>
      </c>
      <c r="I287" s="24">
        <v>2.7172000000000001</v>
      </c>
      <c r="J287" s="25"/>
      <c r="K287" s="24"/>
      <c r="L287" s="25">
        <v>25.603899999999999</v>
      </c>
      <c r="M287" s="24">
        <v>21.614100000000001</v>
      </c>
      <c r="N287" s="25">
        <v>1.2074</v>
      </c>
      <c r="O287" s="24">
        <v>1.2074</v>
      </c>
      <c r="P287" s="25">
        <v>19.3155</v>
      </c>
      <c r="Q287" s="24">
        <v>19.3155</v>
      </c>
      <c r="R287" s="25">
        <v>11.1386</v>
      </c>
      <c r="S287" s="24">
        <v>2.1907000000000001</v>
      </c>
    </row>
    <row r="288" spans="1:19" ht="15" hidden="1" customHeight="1" x14ac:dyDescent="0.2">
      <c r="A288" s="13">
        <v>2016</v>
      </c>
      <c r="B288" s="12" t="s">
        <v>70</v>
      </c>
      <c r="C288" s="11" t="s">
        <v>69</v>
      </c>
      <c r="D288" s="25">
        <v>578.60239999999976</v>
      </c>
      <c r="E288" s="24">
        <v>8.5144000000000002</v>
      </c>
      <c r="F288" s="25">
        <v>16.204300000000003</v>
      </c>
      <c r="G288" s="24">
        <v>14.215300000000001</v>
      </c>
      <c r="H288" s="25"/>
      <c r="I288" s="24"/>
      <c r="J288" s="25">
        <v>1.0820000000000001</v>
      </c>
      <c r="K288" s="24"/>
      <c r="L288" s="25">
        <v>41.285800000000002</v>
      </c>
      <c r="M288" s="24">
        <v>39.527500000000003</v>
      </c>
      <c r="N288" s="25">
        <v>2.3502000000000001</v>
      </c>
      <c r="O288" s="24">
        <v>1.0537999999999998</v>
      </c>
      <c r="P288" s="25">
        <v>1.7762</v>
      </c>
      <c r="Q288" s="24">
        <v>1.7762</v>
      </c>
      <c r="R288" s="25">
        <v>706.10830000000021</v>
      </c>
      <c r="S288" s="24">
        <v>139.68729999999999</v>
      </c>
    </row>
    <row r="289" spans="1:19" ht="15" customHeight="1" x14ac:dyDescent="0.2">
      <c r="A289" s="13">
        <v>2016</v>
      </c>
      <c r="B289" s="12" t="s">
        <v>68</v>
      </c>
      <c r="C289" s="11" t="s">
        <v>129</v>
      </c>
      <c r="D289" s="25">
        <v>330.16820000000001</v>
      </c>
      <c r="E289" s="24">
        <v>32.337600000000002</v>
      </c>
      <c r="F289" s="25">
        <v>20.3203</v>
      </c>
      <c r="G289" s="24">
        <v>6.8724000000000007</v>
      </c>
      <c r="H289" s="25">
        <v>6.0660999999999996</v>
      </c>
      <c r="I289" s="24">
        <v>4.1845999999999997</v>
      </c>
      <c r="J289" s="25"/>
      <c r="K289" s="24"/>
      <c r="L289" s="25">
        <v>25.266199999999998</v>
      </c>
      <c r="M289" s="24">
        <v>18.549099999999999</v>
      </c>
      <c r="N289" s="25">
        <v>1.6374</v>
      </c>
      <c r="O289" s="24">
        <v>1.069</v>
      </c>
      <c r="P289" s="25">
        <v>34.968600000000009</v>
      </c>
      <c r="Q289" s="24">
        <v>10.1792</v>
      </c>
      <c r="R289" s="25">
        <v>117.22999999999999</v>
      </c>
      <c r="S289" s="24">
        <v>7.4405999999999999</v>
      </c>
    </row>
    <row r="290" spans="1:19" ht="15" hidden="1" customHeight="1" x14ac:dyDescent="0.2">
      <c r="A290" s="13">
        <v>2016</v>
      </c>
      <c r="B290" s="12" t="s">
        <v>66</v>
      </c>
      <c r="C290" s="11" t="s">
        <v>65</v>
      </c>
      <c r="D290" s="25">
        <v>66.665099999999995</v>
      </c>
      <c r="E290" s="24">
        <v>10.7303</v>
      </c>
      <c r="F290" s="25">
        <v>26.055699999999995</v>
      </c>
      <c r="G290" s="24">
        <v>9.8533000000000008</v>
      </c>
      <c r="H290" s="25">
        <v>5.2783999999999995</v>
      </c>
      <c r="I290" s="24">
        <v>3.2726000000000002</v>
      </c>
      <c r="J290" s="25"/>
      <c r="K290" s="24"/>
      <c r="L290" s="25">
        <v>15.129099999999999</v>
      </c>
      <c r="M290" s="24">
        <v>10.164900000000001</v>
      </c>
      <c r="N290" s="25">
        <v>3.9946000000000002</v>
      </c>
      <c r="O290" s="24">
        <v>3.9946000000000002</v>
      </c>
      <c r="P290" s="25">
        <v>2.0995999999999997</v>
      </c>
      <c r="Q290" s="24">
        <v>0.42880000000000001</v>
      </c>
      <c r="R290" s="25">
        <v>391.73119999999983</v>
      </c>
      <c r="S290" s="24">
        <v>6.3689</v>
      </c>
    </row>
    <row r="291" spans="1:19" ht="15" hidden="1" customHeight="1" x14ac:dyDescent="0.2">
      <c r="A291" s="13">
        <v>2016</v>
      </c>
      <c r="B291" s="12" t="s">
        <v>64</v>
      </c>
      <c r="C291" s="11" t="s">
        <v>63</v>
      </c>
      <c r="D291" s="25">
        <v>117.85550000000001</v>
      </c>
      <c r="E291" s="24">
        <v>22.388199999999998</v>
      </c>
      <c r="F291" s="25">
        <v>38.497</v>
      </c>
      <c r="G291" s="24">
        <v>23.860199999999999</v>
      </c>
      <c r="H291" s="25">
        <v>2.1808000000000001</v>
      </c>
      <c r="I291" s="24"/>
      <c r="J291" s="25">
        <v>3.4828999999999999</v>
      </c>
      <c r="K291" s="24"/>
      <c r="L291" s="25">
        <v>11.13</v>
      </c>
      <c r="M291" s="24">
        <v>6.1225000000000005</v>
      </c>
      <c r="N291" s="25">
        <v>0</v>
      </c>
      <c r="O291" s="24">
        <v>0</v>
      </c>
      <c r="P291" s="25">
        <v>6.0693000000000001</v>
      </c>
      <c r="Q291" s="24">
        <v>6.0693000000000001</v>
      </c>
      <c r="R291" s="25">
        <v>34.116899999999994</v>
      </c>
      <c r="S291" s="24">
        <v>2.9824999999999999</v>
      </c>
    </row>
    <row r="292" spans="1:19" ht="15" hidden="1" customHeight="1" x14ac:dyDescent="0.2">
      <c r="A292" s="13">
        <v>2016</v>
      </c>
      <c r="B292" s="12" t="s">
        <v>62</v>
      </c>
      <c r="C292" s="11" t="s">
        <v>61</v>
      </c>
      <c r="D292" s="25">
        <v>338.81580000000002</v>
      </c>
      <c r="E292" s="24">
        <v>10.273099999999999</v>
      </c>
      <c r="F292" s="25">
        <v>101.52719999999998</v>
      </c>
      <c r="G292" s="24">
        <v>17.420999999999999</v>
      </c>
      <c r="H292" s="25"/>
      <c r="I292" s="24"/>
      <c r="J292" s="25">
        <v>13.1294</v>
      </c>
      <c r="K292" s="24">
        <v>13.1294</v>
      </c>
      <c r="L292" s="25">
        <v>53.878399999999999</v>
      </c>
      <c r="M292" s="24">
        <v>3.8071999999999999</v>
      </c>
      <c r="N292" s="25">
        <v>17.853099999999998</v>
      </c>
      <c r="O292" s="24">
        <v>0</v>
      </c>
      <c r="P292" s="25">
        <v>0.16089999999999999</v>
      </c>
      <c r="Q292" s="24"/>
      <c r="R292" s="25">
        <v>247.79830000000004</v>
      </c>
      <c r="S292" s="24">
        <v>7.7983000000000011</v>
      </c>
    </row>
    <row r="293" spans="1:19" ht="15" hidden="1" customHeight="1" x14ac:dyDescent="0.2">
      <c r="A293" s="23">
        <v>2016</v>
      </c>
      <c r="B293" s="22" t="s">
        <v>60</v>
      </c>
      <c r="C293" s="21" t="s">
        <v>59</v>
      </c>
      <c r="D293" s="20">
        <v>645.55419999999981</v>
      </c>
      <c r="E293" s="19">
        <v>28.555199999999999</v>
      </c>
      <c r="F293" s="20">
        <v>155.21679999999998</v>
      </c>
      <c r="G293" s="19">
        <v>28.4407</v>
      </c>
      <c r="H293" s="20">
        <v>4.62</v>
      </c>
      <c r="I293" s="19">
        <v>4.5016999999999996</v>
      </c>
      <c r="J293" s="20">
        <v>12.193500000000002</v>
      </c>
      <c r="K293" s="19">
        <v>3.2379000000000002</v>
      </c>
      <c r="L293" s="20">
        <v>49.890700000000002</v>
      </c>
      <c r="M293" s="19">
        <v>26.911900000000003</v>
      </c>
      <c r="N293" s="20">
        <v>0.22620000000000001</v>
      </c>
      <c r="O293" s="19">
        <v>0</v>
      </c>
      <c r="P293" s="20">
        <v>8.6496999999999993</v>
      </c>
      <c r="Q293" s="19">
        <v>6.8619000000000003</v>
      </c>
      <c r="R293" s="20">
        <v>73.581000000000003</v>
      </c>
      <c r="S293" s="19">
        <v>6.8959000000000001</v>
      </c>
    </row>
    <row r="294" spans="1:19" ht="15" hidden="1" customHeight="1" x14ac:dyDescent="0.2">
      <c r="A294" s="13">
        <v>2016</v>
      </c>
      <c r="B294" s="12" t="s">
        <v>58</v>
      </c>
      <c r="C294" s="11" t="s">
        <v>57</v>
      </c>
      <c r="D294" s="25">
        <v>32.244500000000002</v>
      </c>
      <c r="E294" s="24">
        <v>9.0120000000000005</v>
      </c>
      <c r="F294" s="25">
        <v>20.669999999999998</v>
      </c>
      <c r="G294" s="24">
        <v>0.2079</v>
      </c>
      <c r="H294" s="25"/>
      <c r="I294" s="24"/>
      <c r="J294" s="25"/>
      <c r="K294" s="24"/>
      <c r="L294" s="25">
        <v>0.85909999999999997</v>
      </c>
      <c r="M294" s="24"/>
      <c r="N294" s="25">
        <v>11.536300000000001</v>
      </c>
      <c r="O294" s="24">
        <v>0</v>
      </c>
      <c r="P294" s="25"/>
      <c r="Q294" s="24"/>
      <c r="R294" s="25">
        <v>156.23050000000001</v>
      </c>
      <c r="S294" s="24">
        <v>42.478299999999997</v>
      </c>
    </row>
    <row r="295" spans="1:19" ht="15" hidden="1" customHeight="1" x14ac:dyDescent="0.2">
      <c r="A295" s="13">
        <v>2016</v>
      </c>
      <c r="B295" s="12" t="s">
        <v>56</v>
      </c>
      <c r="C295" s="11" t="s">
        <v>55</v>
      </c>
      <c r="D295" s="25">
        <v>41.675600000000003</v>
      </c>
      <c r="E295" s="24">
        <v>1.1457999999999999</v>
      </c>
      <c r="F295" s="25">
        <v>12.167199999999999</v>
      </c>
      <c r="G295" s="24">
        <v>10.5131</v>
      </c>
      <c r="H295" s="25">
        <v>0.26029999999999998</v>
      </c>
      <c r="I295" s="24"/>
      <c r="J295" s="25">
        <v>0.44209999999999999</v>
      </c>
      <c r="K295" s="24"/>
      <c r="L295" s="25">
        <v>27.593999999999998</v>
      </c>
      <c r="M295" s="24">
        <v>21.8964</v>
      </c>
      <c r="N295" s="25">
        <v>1.5925</v>
      </c>
      <c r="O295" s="24">
        <v>1.4514</v>
      </c>
      <c r="P295" s="25"/>
      <c r="Q295" s="24"/>
      <c r="R295" s="25">
        <v>25.823900000000002</v>
      </c>
      <c r="S295" s="24">
        <v>3.7311000000000001</v>
      </c>
    </row>
    <row r="296" spans="1:19" ht="15" hidden="1" customHeight="1" x14ac:dyDescent="0.2">
      <c r="A296" s="13">
        <v>2016</v>
      </c>
      <c r="B296" s="12" t="s">
        <v>54</v>
      </c>
      <c r="C296" s="11" t="s">
        <v>53</v>
      </c>
      <c r="D296" s="25">
        <v>360.03359999999986</v>
      </c>
      <c r="E296" s="24">
        <v>41.890899999999995</v>
      </c>
      <c r="F296" s="25">
        <v>27.772500000000001</v>
      </c>
      <c r="G296" s="24">
        <v>20.3688</v>
      </c>
      <c r="H296" s="25">
        <v>23.810000000000002</v>
      </c>
      <c r="I296" s="24">
        <v>12.879899999999999</v>
      </c>
      <c r="J296" s="25">
        <v>12.3963</v>
      </c>
      <c r="K296" s="24">
        <v>0.74870000000000003</v>
      </c>
      <c r="L296" s="25">
        <v>16.035899999999998</v>
      </c>
      <c r="M296" s="24">
        <v>14.2699</v>
      </c>
      <c r="N296" s="25">
        <v>4.6215999999999999</v>
      </c>
      <c r="O296" s="24">
        <v>0</v>
      </c>
      <c r="P296" s="25"/>
      <c r="Q296" s="24"/>
      <c r="R296" s="25">
        <v>501.02440000000001</v>
      </c>
      <c r="S296" s="24">
        <v>57.151200000000003</v>
      </c>
    </row>
    <row r="297" spans="1:19" ht="15" hidden="1" customHeight="1" x14ac:dyDescent="0.2">
      <c r="A297" s="13">
        <v>2016</v>
      </c>
      <c r="B297" s="12" t="s">
        <v>52</v>
      </c>
      <c r="C297" s="11" t="s">
        <v>51</v>
      </c>
      <c r="D297" s="25">
        <v>522.97320000000002</v>
      </c>
      <c r="E297" s="24">
        <v>8.2081</v>
      </c>
      <c r="F297" s="25">
        <v>14.802400000000002</v>
      </c>
      <c r="G297" s="24">
        <v>7.7059999999999995</v>
      </c>
      <c r="H297" s="25">
        <v>0.28179999999999999</v>
      </c>
      <c r="I297" s="24"/>
      <c r="J297" s="25">
        <v>4.3982999999999999</v>
      </c>
      <c r="K297" s="24"/>
      <c r="L297" s="25">
        <v>45.142899999999997</v>
      </c>
      <c r="M297" s="24">
        <v>42.499400000000001</v>
      </c>
      <c r="N297" s="25">
        <v>5.1608999999999998</v>
      </c>
      <c r="O297" s="24">
        <v>3.8957999999999999</v>
      </c>
      <c r="P297" s="25"/>
      <c r="Q297" s="24"/>
      <c r="R297" s="25">
        <v>685.99610000000007</v>
      </c>
      <c r="S297" s="24">
        <v>25.111999999999998</v>
      </c>
    </row>
    <row r="298" spans="1:19" ht="15" hidden="1" customHeight="1" x14ac:dyDescent="0.2">
      <c r="A298" s="13">
        <v>2016</v>
      </c>
      <c r="B298" s="12" t="s">
        <v>50</v>
      </c>
      <c r="C298" s="11" t="s">
        <v>49</v>
      </c>
      <c r="D298" s="25">
        <v>739.77830000000017</v>
      </c>
      <c r="E298" s="24">
        <v>29.136399999999998</v>
      </c>
      <c r="F298" s="25">
        <v>65.446999999999989</v>
      </c>
      <c r="G298" s="24">
        <v>13.316799999999999</v>
      </c>
      <c r="H298" s="25">
        <v>2.1627999999999998</v>
      </c>
      <c r="I298" s="24">
        <v>2.1627999999999998</v>
      </c>
      <c r="J298" s="25">
        <v>9.9998000000000005</v>
      </c>
      <c r="K298" s="24">
        <v>3.2389999999999999</v>
      </c>
      <c r="L298" s="25">
        <v>51.116199999999999</v>
      </c>
      <c r="M298" s="24">
        <v>48.792899999999996</v>
      </c>
      <c r="N298" s="25">
        <v>0.51639999999999997</v>
      </c>
      <c r="O298" s="24">
        <v>0.51639999999999997</v>
      </c>
      <c r="P298" s="25">
        <v>2.0567000000000002</v>
      </c>
      <c r="Q298" s="24">
        <v>2.0567000000000002</v>
      </c>
      <c r="R298" s="25">
        <v>238.49860000000004</v>
      </c>
      <c r="S298" s="24">
        <v>21.3324</v>
      </c>
    </row>
    <row r="299" spans="1:19" ht="15" hidden="1" customHeight="1" x14ac:dyDescent="0.2">
      <c r="A299" s="13">
        <v>2016</v>
      </c>
      <c r="B299" s="12" t="s">
        <v>48</v>
      </c>
      <c r="C299" s="11" t="s">
        <v>47</v>
      </c>
      <c r="D299" s="25">
        <v>127.34129999999999</v>
      </c>
      <c r="E299" s="24">
        <v>8.920399999999999</v>
      </c>
      <c r="F299" s="25">
        <v>96.877400000000009</v>
      </c>
      <c r="G299" s="24">
        <v>66.286200000000008</v>
      </c>
      <c r="H299" s="25"/>
      <c r="I299" s="24"/>
      <c r="J299" s="25"/>
      <c r="K299" s="24"/>
      <c r="L299" s="25">
        <v>26.712699999999998</v>
      </c>
      <c r="M299" s="24">
        <v>20.928799999999999</v>
      </c>
      <c r="N299" s="25">
        <v>1.1577</v>
      </c>
      <c r="O299" s="24">
        <v>0.8075</v>
      </c>
      <c r="P299" s="25">
        <v>5.2298</v>
      </c>
      <c r="Q299" s="24">
        <v>2.8460000000000001</v>
      </c>
      <c r="R299" s="25">
        <v>81.22320000000002</v>
      </c>
      <c r="S299" s="24">
        <v>14.397600000000001</v>
      </c>
    </row>
    <row r="300" spans="1:19" ht="15" hidden="1" customHeight="1" x14ac:dyDescent="0.2">
      <c r="A300" s="23">
        <v>2016</v>
      </c>
      <c r="B300" s="22" t="s">
        <v>46</v>
      </c>
      <c r="C300" s="21" t="s">
        <v>45</v>
      </c>
      <c r="D300" s="20">
        <v>170.09969999999998</v>
      </c>
      <c r="E300" s="19"/>
      <c r="F300" s="20">
        <v>6.6254000000000008</v>
      </c>
      <c r="G300" s="19">
        <v>2.0939000000000001</v>
      </c>
      <c r="H300" s="20">
        <v>9.5623000000000005</v>
      </c>
      <c r="I300" s="19"/>
      <c r="J300" s="20">
        <v>1.2512000000000001</v>
      </c>
      <c r="K300" s="19">
        <v>1.2512000000000001</v>
      </c>
      <c r="L300" s="20">
        <v>24.010400000000001</v>
      </c>
      <c r="M300" s="19">
        <v>9.0681000000000012</v>
      </c>
      <c r="N300" s="20">
        <v>0.5504</v>
      </c>
      <c r="O300" s="19">
        <v>0</v>
      </c>
      <c r="P300" s="20">
        <v>29.697199999999995</v>
      </c>
      <c r="Q300" s="19">
        <v>15.956599999999998</v>
      </c>
      <c r="R300" s="20">
        <v>20.2334</v>
      </c>
      <c r="S300" s="19"/>
    </row>
    <row r="301" spans="1:19" ht="15" hidden="1" customHeight="1" x14ac:dyDescent="0.2">
      <c r="A301" s="13">
        <v>2016</v>
      </c>
      <c r="B301" s="12" t="s">
        <v>44</v>
      </c>
      <c r="C301" s="11" t="s">
        <v>43</v>
      </c>
      <c r="D301" s="25">
        <v>163.53989999999999</v>
      </c>
      <c r="E301" s="24">
        <v>14.4505</v>
      </c>
      <c r="F301" s="25">
        <v>44.981900000000003</v>
      </c>
      <c r="G301" s="24">
        <v>15.764399999999998</v>
      </c>
      <c r="H301" s="25"/>
      <c r="I301" s="24"/>
      <c r="J301" s="25">
        <v>1.78</v>
      </c>
      <c r="K301" s="24"/>
      <c r="L301" s="25">
        <v>100.16069999999999</v>
      </c>
      <c r="M301" s="24">
        <v>50.037100000000002</v>
      </c>
      <c r="N301" s="25">
        <v>1.2049000000000001</v>
      </c>
      <c r="O301" s="24">
        <v>0</v>
      </c>
      <c r="P301" s="25"/>
      <c r="Q301" s="24"/>
      <c r="R301" s="25">
        <v>0.2407</v>
      </c>
      <c r="S301" s="24"/>
    </row>
    <row r="302" spans="1:19" ht="15" hidden="1" customHeight="1" x14ac:dyDescent="0.2">
      <c r="A302" s="13">
        <v>2016</v>
      </c>
      <c r="B302" s="12" t="s">
        <v>42</v>
      </c>
      <c r="C302" s="11" t="s">
        <v>41</v>
      </c>
      <c r="D302" s="25">
        <v>3.2635000000000001</v>
      </c>
      <c r="E302" s="24">
        <v>1.7736999999999998</v>
      </c>
      <c r="F302" s="25">
        <v>40.9846</v>
      </c>
      <c r="G302" s="24">
        <v>36.888999999999996</v>
      </c>
      <c r="H302" s="25"/>
      <c r="I302" s="24"/>
      <c r="J302" s="25">
        <v>0.54110000000000003</v>
      </c>
      <c r="K302" s="24"/>
      <c r="L302" s="25"/>
      <c r="M302" s="24"/>
      <c r="N302" s="25">
        <v>0</v>
      </c>
      <c r="O302" s="24">
        <v>0</v>
      </c>
      <c r="P302" s="25"/>
      <c r="Q302" s="24"/>
      <c r="R302" s="25">
        <v>100.80699999999999</v>
      </c>
      <c r="S302" s="24">
        <v>41.608699999999999</v>
      </c>
    </row>
    <row r="303" spans="1:19" ht="15" hidden="1" customHeight="1" x14ac:dyDescent="0.2">
      <c r="A303" s="13">
        <v>2016</v>
      </c>
      <c r="B303" s="12" t="s">
        <v>40</v>
      </c>
      <c r="C303" s="11" t="s">
        <v>39</v>
      </c>
      <c r="D303" s="25">
        <v>60.931099999999994</v>
      </c>
      <c r="E303" s="24">
        <v>16.520800000000001</v>
      </c>
      <c r="F303" s="25">
        <v>48.564799999999998</v>
      </c>
      <c r="G303" s="24">
        <v>20.419699999999999</v>
      </c>
      <c r="H303" s="25">
        <v>0.71640000000000004</v>
      </c>
      <c r="I303" s="24">
        <v>0.71640000000000004</v>
      </c>
      <c r="J303" s="25">
        <v>3.8062999999999998</v>
      </c>
      <c r="K303" s="24">
        <v>1.0661</v>
      </c>
      <c r="L303" s="25">
        <v>13.987</v>
      </c>
      <c r="M303" s="24">
        <v>13.987</v>
      </c>
      <c r="N303" s="25">
        <v>0.10050000000000001</v>
      </c>
      <c r="O303" s="24">
        <v>0.10050000000000001</v>
      </c>
      <c r="P303" s="25">
        <v>0</v>
      </c>
      <c r="Q303" s="24"/>
      <c r="R303" s="25">
        <v>194.60449999999994</v>
      </c>
      <c r="S303" s="24">
        <v>111.43119999999999</v>
      </c>
    </row>
    <row r="304" spans="1:19" ht="15" hidden="1" customHeight="1" x14ac:dyDescent="0.2">
      <c r="A304" s="13">
        <v>2016</v>
      </c>
      <c r="B304" s="12" t="s">
        <v>38</v>
      </c>
      <c r="C304" s="11" t="s">
        <v>37</v>
      </c>
      <c r="D304" s="25">
        <v>7.4161000000000001</v>
      </c>
      <c r="E304" s="24">
        <v>3.2056</v>
      </c>
      <c r="F304" s="25">
        <v>8.4201999999999995</v>
      </c>
      <c r="G304" s="24">
        <v>4.1303000000000001</v>
      </c>
      <c r="H304" s="25">
        <v>2.6301000000000001</v>
      </c>
      <c r="I304" s="24"/>
      <c r="J304" s="25">
        <v>0.4995</v>
      </c>
      <c r="K304" s="24"/>
      <c r="L304" s="25">
        <v>11.030200000000001</v>
      </c>
      <c r="M304" s="24">
        <v>11.030200000000001</v>
      </c>
      <c r="N304" s="25">
        <v>0</v>
      </c>
      <c r="O304" s="24">
        <v>0</v>
      </c>
      <c r="P304" s="25"/>
      <c r="Q304" s="24"/>
      <c r="R304" s="25">
        <v>62.685299999999998</v>
      </c>
      <c r="S304" s="24">
        <v>3.8048999999999999</v>
      </c>
    </row>
    <row r="305" spans="1:19" ht="15" hidden="1" customHeight="1" x14ac:dyDescent="0.2">
      <c r="A305" s="13">
        <v>2016</v>
      </c>
      <c r="B305" s="12" t="s">
        <v>36</v>
      </c>
      <c r="C305" s="11" t="s">
        <v>35</v>
      </c>
      <c r="D305" s="25">
        <v>28.637999999999998</v>
      </c>
      <c r="E305" s="24">
        <v>6.7332999999999998</v>
      </c>
      <c r="F305" s="25">
        <v>67.764899999999997</v>
      </c>
      <c r="G305" s="24">
        <v>56.833500000000001</v>
      </c>
      <c r="H305" s="25">
        <v>1.5290999999999999</v>
      </c>
      <c r="I305" s="24">
        <v>1.5290999999999999</v>
      </c>
      <c r="J305" s="25">
        <v>9.0360999999999994</v>
      </c>
      <c r="K305" s="24">
        <v>4.0786999999999995</v>
      </c>
      <c r="L305" s="25">
        <v>20.900499999999997</v>
      </c>
      <c r="M305" s="24">
        <v>20.900499999999997</v>
      </c>
      <c r="N305" s="25">
        <v>0.24769999999999998</v>
      </c>
      <c r="O305" s="24">
        <v>0</v>
      </c>
      <c r="P305" s="25"/>
      <c r="Q305" s="24"/>
      <c r="R305" s="25">
        <v>727.3110000000006</v>
      </c>
      <c r="S305" s="24">
        <v>200.2072</v>
      </c>
    </row>
    <row r="306" spans="1:19" ht="15" hidden="1" customHeight="1" x14ac:dyDescent="0.2">
      <c r="A306" s="13">
        <v>2016</v>
      </c>
      <c r="B306" s="12" t="s">
        <v>34</v>
      </c>
      <c r="C306" s="11" t="s">
        <v>33</v>
      </c>
      <c r="D306" s="25">
        <v>105.77679999999999</v>
      </c>
      <c r="E306" s="24">
        <v>9.6547999999999998</v>
      </c>
      <c r="F306" s="25">
        <v>36.651100000000007</v>
      </c>
      <c r="G306" s="24">
        <v>20.130000000000003</v>
      </c>
      <c r="H306" s="25">
        <v>1.9651000000000001</v>
      </c>
      <c r="I306" s="24">
        <v>0.16539999999999999</v>
      </c>
      <c r="J306" s="25">
        <v>0.95230000000000004</v>
      </c>
      <c r="K306" s="24">
        <v>0.14119999999999999</v>
      </c>
      <c r="L306" s="25">
        <v>53.393199999999993</v>
      </c>
      <c r="M306" s="24">
        <v>26.0276</v>
      </c>
      <c r="N306" s="25">
        <v>14.000299999999999</v>
      </c>
      <c r="O306" s="24">
        <v>0</v>
      </c>
      <c r="P306" s="25"/>
      <c r="Q306" s="24"/>
      <c r="R306" s="25">
        <v>300.01479999999998</v>
      </c>
      <c r="S306" s="24">
        <v>62.642399999999995</v>
      </c>
    </row>
    <row r="307" spans="1:19" ht="15" hidden="1" customHeight="1" x14ac:dyDescent="0.2">
      <c r="A307" s="13">
        <v>2016</v>
      </c>
      <c r="B307" s="12" t="s">
        <v>32</v>
      </c>
      <c r="C307" s="11" t="s">
        <v>31</v>
      </c>
      <c r="D307" s="25">
        <v>196.53900000000004</v>
      </c>
      <c r="E307" s="24">
        <v>0.7954</v>
      </c>
      <c r="F307" s="25">
        <v>49.718000000000004</v>
      </c>
      <c r="G307" s="24">
        <v>9.472999999999999</v>
      </c>
      <c r="H307" s="25">
        <v>2.8971000000000005</v>
      </c>
      <c r="I307" s="24"/>
      <c r="J307" s="25">
        <v>1.4581999999999999</v>
      </c>
      <c r="K307" s="24"/>
      <c r="L307" s="25">
        <v>42.7301</v>
      </c>
      <c r="M307" s="24">
        <v>29.876099999999997</v>
      </c>
      <c r="N307" s="25">
        <v>0</v>
      </c>
      <c r="O307" s="24">
        <v>0</v>
      </c>
      <c r="P307" s="25">
        <v>7.4475999999999996</v>
      </c>
      <c r="Q307" s="24">
        <v>2.7303999999999999</v>
      </c>
      <c r="R307" s="25">
        <v>30.176500000000001</v>
      </c>
      <c r="S307" s="24">
        <v>9.2833000000000006</v>
      </c>
    </row>
    <row r="308" spans="1:19" ht="15" hidden="1" customHeight="1" x14ac:dyDescent="0.2">
      <c r="A308" s="13">
        <v>2016</v>
      </c>
      <c r="B308" s="12" t="s">
        <v>30</v>
      </c>
      <c r="C308" s="11" t="s">
        <v>29</v>
      </c>
      <c r="D308" s="25">
        <v>57.902300000000004</v>
      </c>
      <c r="E308" s="24">
        <v>8.2849000000000004</v>
      </c>
      <c r="F308" s="25">
        <v>45.578000000000003</v>
      </c>
      <c r="G308" s="24">
        <v>29.631699999999999</v>
      </c>
      <c r="H308" s="25">
        <v>0.43890000000000001</v>
      </c>
      <c r="I308" s="24"/>
      <c r="J308" s="25"/>
      <c r="K308" s="24"/>
      <c r="L308" s="25">
        <v>11.199499999999999</v>
      </c>
      <c r="M308" s="24"/>
      <c r="N308" s="25">
        <v>0.54469999999999996</v>
      </c>
      <c r="O308" s="24">
        <v>0.54469999999999996</v>
      </c>
      <c r="P308" s="25"/>
      <c r="Q308" s="24"/>
      <c r="R308" s="25">
        <v>0.25190000000000001</v>
      </c>
      <c r="S308" s="24"/>
    </row>
    <row r="309" spans="1:19" ht="15" hidden="1" customHeight="1" x14ac:dyDescent="0.2">
      <c r="A309" s="23">
        <v>2016</v>
      </c>
      <c r="B309" s="22" t="s">
        <v>28</v>
      </c>
      <c r="C309" s="21" t="s">
        <v>27</v>
      </c>
      <c r="D309" s="20">
        <v>109.2397</v>
      </c>
      <c r="E309" s="19">
        <v>5.0336999999999996</v>
      </c>
      <c r="F309" s="20">
        <v>10.505800000000001</v>
      </c>
      <c r="G309" s="19">
        <v>2.9073000000000002</v>
      </c>
      <c r="H309" s="20"/>
      <c r="I309" s="19"/>
      <c r="J309" s="20">
        <v>1.2330000000000001</v>
      </c>
      <c r="K309" s="19"/>
      <c r="L309" s="20">
        <v>72.626300000000001</v>
      </c>
      <c r="M309" s="19">
        <v>71.436199999999985</v>
      </c>
      <c r="N309" s="20">
        <v>1.5496000000000001</v>
      </c>
      <c r="O309" s="19">
        <v>1.5496000000000001</v>
      </c>
      <c r="P309" s="20">
        <v>1.9529000000000001</v>
      </c>
      <c r="Q309" s="19">
        <v>1.9529000000000001</v>
      </c>
      <c r="R309" s="20">
        <v>66.874500000000012</v>
      </c>
      <c r="S309" s="19">
        <v>23.229600000000001</v>
      </c>
    </row>
    <row r="310" spans="1:19" ht="15" hidden="1" customHeight="1" x14ac:dyDescent="0.2">
      <c r="A310" s="13">
        <v>2016</v>
      </c>
      <c r="B310" s="12" t="s">
        <v>26</v>
      </c>
      <c r="C310" s="11" t="s">
        <v>25</v>
      </c>
      <c r="D310" s="25">
        <v>147.19480000000004</v>
      </c>
      <c r="E310" s="24">
        <v>7.0798000000000005</v>
      </c>
      <c r="F310" s="25">
        <v>83.026600000000002</v>
      </c>
      <c r="G310" s="24">
        <v>44.561199999999992</v>
      </c>
      <c r="H310" s="25"/>
      <c r="I310" s="24"/>
      <c r="J310" s="25">
        <v>3.6765999999999996</v>
      </c>
      <c r="K310" s="24">
        <v>0.1472</v>
      </c>
      <c r="L310" s="25">
        <v>23.652200000000004</v>
      </c>
      <c r="M310" s="24">
        <v>20.932700000000004</v>
      </c>
      <c r="N310" s="25">
        <v>10.837299999999999</v>
      </c>
      <c r="O310" s="24">
        <v>2.3099999999999999E-2</v>
      </c>
      <c r="P310" s="25">
        <v>8.7946000000000009</v>
      </c>
      <c r="Q310" s="24">
        <v>8.7946000000000009</v>
      </c>
      <c r="R310" s="25">
        <v>39.564</v>
      </c>
      <c r="S310" s="24"/>
    </row>
    <row r="311" spans="1:19" ht="15" hidden="1" customHeight="1" x14ac:dyDescent="0.2">
      <c r="A311" s="13">
        <v>2016</v>
      </c>
      <c r="B311" s="12" t="s">
        <v>24</v>
      </c>
      <c r="C311" s="11" t="s">
        <v>23</v>
      </c>
      <c r="D311" s="25">
        <v>212.21669999999997</v>
      </c>
      <c r="E311" s="24">
        <v>23.9666</v>
      </c>
      <c r="F311" s="25">
        <v>219.93449999999996</v>
      </c>
      <c r="G311" s="24">
        <v>132.43799999999999</v>
      </c>
      <c r="H311" s="25">
        <v>2.0274000000000001</v>
      </c>
      <c r="I311" s="24"/>
      <c r="J311" s="25">
        <v>0.42320000000000002</v>
      </c>
      <c r="K311" s="24"/>
      <c r="L311" s="25">
        <v>48.271000000000001</v>
      </c>
      <c r="M311" s="24">
        <v>33.864000000000004</v>
      </c>
      <c r="N311" s="25">
        <v>0</v>
      </c>
      <c r="O311" s="24">
        <v>0</v>
      </c>
      <c r="P311" s="25">
        <v>13.213999999999999</v>
      </c>
      <c r="Q311" s="24">
        <v>13.213999999999999</v>
      </c>
      <c r="R311" s="25">
        <v>121.1296</v>
      </c>
      <c r="S311" s="24"/>
    </row>
    <row r="312" spans="1:19" ht="15" hidden="1" customHeight="1" x14ac:dyDescent="0.2">
      <c r="A312" s="13">
        <v>2016</v>
      </c>
      <c r="B312" s="12" t="s">
        <v>22</v>
      </c>
      <c r="C312" s="11" t="s">
        <v>21</v>
      </c>
      <c r="D312" s="25">
        <v>51.418300000000002</v>
      </c>
      <c r="E312" s="24">
        <v>6.8548999999999998</v>
      </c>
      <c r="F312" s="25">
        <v>115.50140000000002</v>
      </c>
      <c r="G312" s="24">
        <v>81.906399999999991</v>
      </c>
      <c r="H312" s="25">
        <v>3.7831999999999999</v>
      </c>
      <c r="I312" s="24">
        <v>2.7423999999999999</v>
      </c>
      <c r="J312" s="25">
        <v>4.0532000000000004</v>
      </c>
      <c r="K312" s="24">
        <v>2.544</v>
      </c>
      <c r="L312" s="25">
        <v>50.727099999999993</v>
      </c>
      <c r="M312" s="24">
        <v>26.594600000000003</v>
      </c>
      <c r="N312" s="25">
        <v>0.49630000000000002</v>
      </c>
      <c r="O312" s="24">
        <v>0</v>
      </c>
      <c r="P312" s="25">
        <v>0.1336</v>
      </c>
      <c r="Q312" s="24"/>
      <c r="R312" s="25">
        <v>27.766399999999997</v>
      </c>
      <c r="S312" s="24">
        <v>5.2781000000000002</v>
      </c>
    </row>
    <row r="313" spans="1:19" ht="15" hidden="1" customHeight="1" x14ac:dyDescent="0.2">
      <c r="A313" s="13">
        <v>2016</v>
      </c>
      <c r="B313" s="12" t="s">
        <v>20</v>
      </c>
      <c r="C313" s="11" t="s">
        <v>19</v>
      </c>
      <c r="D313" s="25">
        <v>234.51809999999998</v>
      </c>
      <c r="E313" s="24">
        <v>19.335599999999999</v>
      </c>
      <c r="F313" s="25">
        <v>60.937100000000015</v>
      </c>
      <c r="G313" s="24">
        <v>15.297700000000003</v>
      </c>
      <c r="H313" s="25"/>
      <c r="I313" s="24"/>
      <c r="J313" s="25">
        <v>7.7961</v>
      </c>
      <c r="K313" s="24">
        <v>1.8009999999999999</v>
      </c>
      <c r="L313" s="25">
        <v>54.295500000000011</v>
      </c>
      <c r="M313" s="24">
        <v>27.337499999999999</v>
      </c>
      <c r="N313" s="25">
        <v>7.5876999999999999</v>
      </c>
      <c r="O313" s="24">
        <v>2.3653</v>
      </c>
      <c r="P313" s="25">
        <v>137.45619999999997</v>
      </c>
      <c r="Q313" s="24">
        <v>117.78779999999999</v>
      </c>
      <c r="R313" s="25">
        <v>6.6218000000000004</v>
      </c>
      <c r="S313" s="24"/>
    </row>
    <row r="314" spans="1:19" ht="15" hidden="1" customHeight="1" x14ac:dyDescent="0.2">
      <c r="A314" s="13">
        <v>2016</v>
      </c>
      <c r="B314" s="12" t="s">
        <v>18</v>
      </c>
      <c r="C314" s="11" t="s">
        <v>17</v>
      </c>
      <c r="D314" s="25">
        <v>204.41520000000003</v>
      </c>
      <c r="E314" s="24">
        <v>28.1692</v>
      </c>
      <c r="F314" s="25">
        <v>68.487700000000004</v>
      </c>
      <c r="G314" s="24">
        <v>56.8384</v>
      </c>
      <c r="H314" s="25"/>
      <c r="I314" s="24"/>
      <c r="J314" s="25">
        <v>14.222900000000001</v>
      </c>
      <c r="K314" s="24">
        <v>2.9807999999999999</v>
      </c>
      <c r="L314" s="25">
        <v>4.8186999999999998</v>
      </c>
      <c r="M314" s="24">
        <v>3.8245999999999998</v>
      </c>
      <c r="N314" s="25">
        <v>2.0102000000000002</v>
      </c>
      <c r="O314" s="24">
        <v>2.0102000000000002</v>
      </c>
      <c r="P314" s="25">
        <v>31.715900000000005</v>
      </c>
      <c r="Q314" s="24">
        <v>27.325099999999999</v>
      </c>
      <c r="R314" s="25">
        <v>329.00599999999997</v>
      </c>
      <c r="S314" s="24">
        <v>173.2723</v>
      </c>
    </row>
    <row r="315" spans="1:19" ht="15" hidden="1" customHeight="1" x14ac:dyDescent="0.2">
      <c r="A315" s="13">
        <v>2016</v>
      </c>
      <c r="B315" s="12" t="s">
        <v>16</v>
      </c>
      <c r="C315" s="11" t="s">
        <v>130</v>
      </c>
      <c r="D315" s="25">
        <v>333.89259999999996</v>
      </c>
      <c r="E315" s="24">
        <v>21.847799999999999</v>
      </c>
      <c r="F315" s="25">
        <v>197.42420000000001</v>
      </c>
      <c r="G315" s="24">
        <v>85.349199999999982</v>
      </c>
      <c r="H315" s="25">
        <v>12.4855</v>
      </c>
      <c r="I315" s="24">
        <v>7.7117000000000004</v>
      </c>
      <c r="J315" s="25">
        <v>0.38440000000000002</v>
      </c>
      <c r="K315" s="24"/>
      <c r="L315" s="25">
        <v>24.8477</v>
      </c>
      <c r="M315" s="24">
        <v>11.256499999999999</v>
      </c>
      <c r="N315" s="25">
        <v>0</v>
      </c>
      <c r="O315" s="24">
        <v>0</v>
      </c>
      <c r="P315" s="25">
        <v>23.982499999999998</v>
      </c>
      <c r="Q315" s="24">
        <v>22.574599999999997</v>
      </c>
      <c r="R315" s="25">
        <v>37.381099999999996</v>
      </c>
      <c r="S315" s="24">
        <v>12.4811</v>
      </c>
    </row>
    <row r="316" spans="1:19" ht="15" hidden="1" customHeight="1" x14ac:dyDescent="0.2">
      <c r="A316" s="13">
        <v>2016</v>
      </c>
      <c r="B316" s="12" t="s">
        <v>14</v>
      </c>
      <c r="C316" s="11" t="s">
        <v>13</v>
      </c>
      <c r="D316" s="25">
        <v>47.293199999999999</v>
      </c>
      <c r="E316" s="24">
        <v>2.0367999999999999</v>
      </c>
      <c r="F316" s="25">
        <v>139.47940000000003</v>
      </c>
      <c r="G316" s="24">
        <v>18.264999999999997</v>
      </c>
      <c r="H316" s="25">
        <v>4.1891999999999996</v>
      </c>
      <c r="I316" s="24">
        <v>2.0758999999999999</v>
      </c>
      <c r="J316" s="25"/>
      <c r="K316" s="24"/>
      <c r="L316" s="25">
        <v>28.427099999999996</v>
      </c>
      <c r="M316" s="24">
        <v>23.587299999999999</v>
      </c>
      <c r="N316" s="25">
        <v>0.57940000000000003</v>
      </c>
      <c r="O316" s="24">
        <v>0</v>
      </c>
      <c r="P316" s="25">
        <v>2.0110000000000001</v>
      </c>
      <c r="Q316" s="24">
        <v>2.0110000000000001</v>
      </c>
      <c r="R316" s="25">
        <v>50.568799999999996</v>
      </c>
      <c r="S316" s="24">
        <v>4.8451000000000004</v>
      </c>
    </row>
    <row r="317" spans="1:19" ht="15" hidden="1" customHeight="1" x14ac:dyDescent="0.2">
      <c r="A317" s="23">
        <v>2016</v>
      </c>
      <c r="B317" s="22" t="s">
        <v>12</v>
      </c>
      <c r="C317" s="21" t="s">
        <v>11</v>
      </c>
      <c r="D317" s="20">
        <v>367.03520000000009</v>
      </c>
      <c r="E317" s="19">
        <v>22.597999999999999</v>
      </c>
      <c r="F317" s="20">
        <v>228.14040000000003</v>
      </c>
      <c r="G317" s="19">
        <v>110.38550000000001</v>
      </c>
      <c r="H317" s="20">
        <v>11.5359</v>
      </c>
      <c r="I317" s="19">
        <v>2.5867</v>
      </c>
      <c r="J317" s="20">
        <v>2.9379</v>
      </c>
      <c r="K317" s="19"/>
      <c r="L317" s="20">
        <v>93.290999999999983</v>
      </c>
      <c r="M317" s="19">
        <v>74.733599999999996</v>
      </c>
      <c r="N317" s="20">
        <v>0.89070000000000005</v>
      </c>
      <c r="O317" s="19">
        <v>0</v>
      </c>
      <c r="P317" s="20">
        <v>55.124200000000002</v>
      </c>
      <c r="Q317" s="19">
        <v>54.36290000000001</v>
      </c>
      <c r="R317" s="20">
        <v>37.010999999999996</v>
      </c>
      <c r="S317" s="19">
        <v>13.744399999999999</v>
      </c>
    </row>
    <row r="318" spans="1:19" ht="15" hidden="1" customHeight="1" x14ac:dyDescent="0.2">
      <c r="A318" s="18">
        <v>2016</v>
      </c>
      <c r="B318" s="17">
        <v>9999</v>
      </c>
      <c r="C318" s="16" t="s">
        <v>10</v>
      </c>
      <c r="D318" s="15">
        <v>7509.6793000000007</v>
      </c>
      <c r="E318" s="14">
        <v>567.01759999999979</v>
      </c>
      <c r="F318" s="15">
        <v>2353.5342000000001</v>
      </c>
      <c r="G318" s="14">
        <v>1074.3229999999999</v>
      </c>
      <c r="H318" s="15">
        <v>127.52319999999999</v>
      </c>
      <c r="I318" s="14">
        <v>65.161299999999983</v>
      </c>
      <c r="J318" s="15">
        <v>140.4135</v>
      </c>
      <c r="K318" s="14">
        <v>39.984799999999993</v>
      </c>
      <c r="L318" s="15">
        <v>1221.8115</v>
      </c>
      <c r="M318" s="14">
        <v>836.8252</v>
      </c>
      <c r="N318" s="15">
        <v>111.10369999999999</v>
      </c>
      <c r="O318" s="14">
        <v>37.158499999999997</v>
      </c>
      <c r="P318" s="15">
        <v>438.49779999999998</v>
      </c>
      <c r="Q318" s="14">
        <v>362.57310000000007</v>
      </c>
      <c r="R318" s="15">
        <v>5866.1524000000009</v>
      </c>
      <c r="S318" s="14">
        <v>1019.3225</v>
      </c>
    </row>
    <row r="319" spans="1:19" ht="15" hidden="1" customHeight="1" x14ac:dyDescent="0.2">
      <c r="A319" s="13">
        <v>2016</v>
      </c>
      <c r="B319" s="12">
        <v>1999</v>
      </c>
      <c r="C319" s="11" t="s">
        <v>9</v>
      </c>
      <c r="D319" s="10">
        <f t="shared" ref="D319:S319" si="40">SUM(D283:D293)</f>
        <v>3184.3026</v>
      </c>
      <c r="E319" s="9">
        <f t="shared" si="40"/>
        <v>270.36259999999999</v>
      </c>
      <c r="F319" s="10">
        <f t="shared" si="40"/>
        <v>643.07169999999996</v>
      </c>
      <c r="G319" s="9">
        <f t="shared" si="40"/>
        <v>212.60999999999999</v>
      </c>
      <c r="H319" s="10">
        <f t="shared" si="40"/>
        <v>47.248099999999994</v>
      </c>
      <c r="I319" s="9">
        <f t="shared" si="40"/>
        <v>32.591000000000001</v>
      </c>
      <c r="J319" s="10">
        <f t="shared" si="40"/>
        <v>59.125</v>
      </c>
      <c r="K319" s="9">
        <f t="shared" si="40"/>
        <v>21.986899999999999</v>
      </c>
      <c r="L319" s="10">
        <f t="shared" si="40"/>
        <v>375.98249999999996</v>
      </c>
      <c r="M319" s="9">
        <f t="shared" si="40"/>
        <v>233.9442</v>
      </c>
      <c r="N319" s="10">
        <f t="shared" si="40"/>
        <v>45.918599999999998</v>
      </c>
      <c r="O319" s="9">
        <f t="shared" si="40"/>
        <v>23.893999999999998</v>
      </c>
      <c r="P319" s="10">
        <f t="shared" si="40"/>
        <v>119.6816</v>
      </c>
      <c r="Q319" s="9">
        <f t="shared" si="40"/>
        <v>90.960499999999996</v>
      </c>
      <c r="R319" s="10">
        <f t="shared" si="40"/>
        <v>2025.1073999999996</v>
      </c>
      <c r="S319" s="9">
        <f t="shared" si="40"/>
        <v>193.29159999999999</v>
      </c>
    </row>
    <row r="320" spans="1:19" ht="15" hidden="1" customHeight="1" x14ac:dyDescent="0.2">
      <c r="A320" s="13">
        <v>2016</v>
      </c>
      <c r="B320" s="12">
        <v>2999</v>
      </c>
      <c r="C320" s="11" t="s">
        <v>8</v>
      </c>
      <c r="D320" s="10">
        <f t="shared" ref="D320:S320" si="41">SUM(D294:D300)</f>
        <v>1994.1462000000001</v>
      </c>
      <c r="E320" s="9">
        <f t="shared" si="41"/>
        <v>98.313599999999994</v>
      </c>
      <c r="F320" s="10">
        <f t="shared" si="41"/>
        <v>244.36189999999999</v>
      </c>
      <c r="G320" s="9">
        <f t="shared" si="41"/>
        <v>120.49270000000001</v>
      </c>
      <c r="H320" s="10">
        <f t="shared" si="41"/>
        <v>36.077200000000005</v>
      </c>
      <c r="I320" s="9">
        <f t="shared" si="41"/>
        <v>15.0427</v>
      </c>
      <c r="J320" s="10">
        <f t="shared" si="41"/>
        <v>28.4877</v>
      </c>
      <c r="K320" s="9">
        <f t="shared" si="41"/>
        <v>5.2389000000000001</v>
      </c>
      <c r="L320" s="10">
        <f t="shared" si="41"/>
        <v>191.47120000000001</v>
      </c>
      <c r="M320" s="9">
        <f t="shared" si="41"/>
        <v>157.45549999999997</v>
      </c>
      <c r="N320" s="10">
        <f t="shared" si="41"/>
        <v>25.135799999999996</v>
      </c>
      <c r="O320" s="9">
        <f t="shared" si="41"/>
        <v>6.6711</v>
      </c>
      <c r="P320" s="10">
        <f t="shared" si="41"/>
        <v>36.983699999999999</v>
      </c>
      <c r="Q320" s="9">
        <f t="shared" si="41"/>
        <v>20.859299999999998</v>
      </c>
      <c r="R320" s="10">
        <f t="shared" si="41"/>
        <v>1709.0301000000004</v>
      </c>
      <c r="S320" s="9">
        <f t="shared" si="41"/>
        <v>164.20260000000002</v>
      </c>
    </row>
    <row r="321" spans="1:19" ht="15" hidden="1" customHeight="1" x14ac:dyDescent="0.2">
      <c r="A321" s="13">
        <v>2016</v>
      </c>
      <c r="B321" s="12">
        <v>3999</v>
      </c>
      <c r="C321" s="11" t="s">
        <v>7</v>
      </c>
      <c r="D321" s="10">
        <f t="shared" ref="D321:S321" si="42">SUM(D301:D309)</f>
        <v>733.24639999999988</v>
      </c>
      <c r="E321" s="9">
        <f t="shared" si="42"/>
        <v>66.452700000000007</v>
      </c>
      <c r="F321" s="10">
        <f t="shared" si="42"/>
        <v>353.16930000000002</v>
      </c>
      <c r="G321" s="9">
        <f t="shared" si="42"/>
        <v>196.1789</v>
      </c>
      <c r="H321" s="10">
        <f t="shared" si="42"/>
        <v>10.1767</v>
      </c>
      <c r="I321" s="9">
        <f t="shared" si="42"/>
        <v>2.4108999999999998</v>
      </c>
      <c r="J321" s="10">
        <f t="shared" si="42"/>
        <v>19.306500000000003</v>
      </c>
      <c r="K321" s="9">
        <f t="shared" si="42"/>
        <v>5.2859999999999996</v>
      </c>
      <c r="L321" s="10">
        <f t="shared" si="42"/>
        <v>326.02749999999997</v>
      </c>
      <c r="M321" s="9">
        <f t="shared" si="42"/>
        <v>223.29470000000001</v>
      </c>
      <c r="N321" s="10">
        <f t="shared" si="42"/>
        <v>17.6477</v>
      </c>
      <c r="O321" s="9">
        <f t="shared" si="42"/>
        <v>2.1947999999999999</v>
      </c>
      <c r="P321" s="10">
        <f t="shared" si="42"/>
        <v>9.4004999999999992</v>
      </c>
      <c r="Q321" s="9">
        <f t="shared" si="42"/>
        <v>4.6833</v>
      </c>
      <c r="R321" s="10">
        <f t="shared" si="42"/>
        <v>1482.9662000000003</v>
      </c>
      <c r="S321" s="9">
        <f t="shared" si="42"/>
        <v>452.20730000000003</v>
      </c>
    </row>
    <row r="322" spans="1:19" ht="15" hidden="1" customHeight="1" thickBot="1" x14ac:dyDescent="0.25">
      <c r="A322" s="8">
        <v>2016</v>
      </c>
      <c r="B322" s="7">
        <v>4999</v>
      </c>
      <c r="C322" s="6" t="s">
        <v>6</v>
      </c>
      <c r="D322" s="5">
        <f t="shared" ref="D322:S322" si="43">SUM(D310:D317)</f>
        <v>1597.9841000000001</v>
      </c>
      <c r="E322" s="4">
        <f t="shared" si="43"/>
        <v>131.88869999999997</v>
      </c>
      <c r="F322" s="5">
        <f t="shared" si="43"/>
        <v>1112.9313000000002</v>
      </c>
      <c r="G322" s="4">
        <f t="shared" si="43"/>
        <v>545.04139999999995</v>
      </c>
      <c r="H322" s="5">
        <f t="shared" si="43"/>
        <v>34.0212</v>
      </c>
      <c r="I322" s="4">
        <f t="shared" si="43"/>
        <v>15.116700000000002</v>
      </c>
      <c r="J322" s="5">
        <f t="shared" si="43"/>
        <v>33.494300000000003</v>
      </c>
      <c r="K322" s="4">
        <f t="shared" si="43"/>
        <v>7.4730000000000008</v>
      </c>
      <c r="L322" s="5">
        <f t="shared" si="43"/>
        <v>328.33030000000002</v>
      </c>
      <c r="M322" s="4">
        <f t="shared" si="43"/>
        <v>222.13079999999999</v>
      </c>
      <c r="N322" s="5">
        <f t="shared" si="43"/>
        <v>22.401599999999998</v>
      </c>
      <c r="O322" s="4">
        <f t="shared" si="43"/>
        <v>4.3986000000000001</v>
      </c>
      <c r="P322" s="5">
        <f t="shared" si="43"/>
        <v>272.43199999999996</v>
      </c>
      <c r="Q322" s="4">
        <f t="shared" si="43"/>
        <v>246.07</v>
      </c>
      <c r="R322" s="5">
        <f t="shared" si="43"/>
        <v>649.04869999999994</v>
      </c>
      <c r="S322" s="4">
        <f t="shared" si="43"/>
        <v>209.62099999999998</v>
      </c>
    </row>
    <row r="323" spans="1:19" ht="15" hidden="1" customHeight="1" thickBot="1" x14ac:dyDescent="0.2">
      <c r="A323" s="30">
        <v>2017</v>
      </c>
      <c r="B323" s="29" t="s">
        <v>4</v>
      </c>
      <c r="C323" s="28" t="s">
        <v>3</v>
      </c>
      <c r="D323" s="27">
        <v>233.12019999999998</v>
      </c>
      <c r="E323" s="26">
        <v>32.782899999999998</v>
      </c>
      <c r="F323" s="27">
        <v>116.20879999999998</v>
      </c>
      <c r="G323" s="26">
        <v>25.227200000000003</v>
      </c>
      <c r="H323" s="27">
        <v>0.72270000000000001</v>
      </c>
      <c r="I323" s="26"/>
      <c r="J323" s="27">
        <v>15.808</v>
      </c>
      <c r="K323" s="26">
        <v>1.0712999999999999</v>
      </c>
      <c r="L323" s="27">
        <v>79.771200000000007</v>
      </c>
      <c r="M323" s="26">
        <v>42.297700000000006</v>
      </c>
      <c r="N323" s="27">
        <v>1.6816</v>
      </c>
      <c r="O323" s="26">
        <v>1.6816</v>
      </c>
      <c r="P323" s="27">
        <v>3.5758999999999999</v>
      </c>
      <c r="Q323" s="26">
        <v>3.5758999999999999</v>
      </c>
      <c r="R323" s="27">
        <v>35.565600000000003</v>
      </c>
      <c r="S323" s="26">
        <v>11.7644</v>
      </c>
    </row>
    <row r="324" spans="1:19" ht="15" hidden="1" customHeight="1" x14ac:dyDescent="0.2">
      <c r="A324" s="13">
        <v>2017</v>
      </c>
      <c r="B324" s="12" t="s">
        <v>78</v>
      </c>
      <c r="C324" s="11" t="s">
        <v>77</v>
      </c>
      <c r="D324" s="25">
        <v>39.024299999999997</v>
      </c>
      <c r="E324" s="24">
        <v>0.90780000000000005</v>
      </c>
      <c r="F324" s="25">
        <v>77.47529999999999</v>
      </c>
      <c r="G324" s="24">
        <v>17.787999999999997</v>
      </c>
      <c r="H324" s="25">
        <v>4.8264999999999993</v>
      </c>
      <c r="I324" s="24">
        <v>4.4554999999999998</v>
      </c>
      <c r="J324" s="25">
        <v>0.21260000000000001</v>
      </c>
      <c r="K324" s="24"/>
      <c r="L324" s="25">
        <v>28.061300000000003</v>
      </c>
      <c r="M324" s="24">
        <v>20.691600000000001</v>
      </c>
      <c r="N324" s="25">
        <v>0.55089999999999995</v>
      </c>
      <c r="O324" s="24">
        <v>0.55089999999999995</v>
      </c>
      <c r="P324" s="25">
        <v>1.5528999999999999</v>
      </c>
      <c r="Q324" s="24">
        <v>1.5528999999999999</v>
      </c>
      <c r="R324" s="25">
        <v>44.592599999999997</v>
      </c>
      <c r="S324" s="24"/>
    </row>
    <row r="325" spans="1:19" ht="15" hidden="1" customHeight="1" x14ac:dyDescent="0.2">
      <c r="A325" s="13">
        <v>2017</v>
      </c>
      <c r="B325" s="12" t="s">
        <v>76</v>
      </c>
      <c r="C325" s="11" t="s">
        <v>75</v>
      </c>
      <c r="D325" s="25">
        <v>661.17229999999995</v>
      </c>
      <c r="E325" s="24">
        <v>88.495999999999995</v>
      </c>
      <c r="F325" s="25">
        <v>87.098600000000005</v>
      </c>
      <c r="G325" s="24">
        <v>43.599899999999998</v>
      </c>
      <c r="H325" s="25">
        <v>11.837199999999999</v>
      </c>
      <c r="I325" s="24">
        <v>11.575199999999999</v>
      </c>
      <c r="J325" s="25">
        <v>9.1878999999999991</v>
      </c>
      <c r="K325" s="24"/>
      <c r="L325" s="25">
        <v>136.20169999999999</v>
      </c>
      <c r="M325" s="24">
        <v>120.79490000000001</v>
      </c>
      <c r="N325" s="25">
        <v>4.8197000000000001</v>
      </c>
      <c r="O325" s="24">
        <v>4.2099000000000002</v>
      </c>
      <c r="P325" s="25">
        <v>39.290599999999998</v>
      </c>
      <c r="Q325" s="24">
        <v>39.082599999999999</v>
      </c>
      <c r="R325" s="25">
        <v>296.57599999999991</v>
      </c>
      <c r="S325" s="24">
        <v>22.514899999999997</v>
      </c>
    </row>
    <row r="326" spans="1:19" ht="15" hidden="1" customHeight="1" x14ac:dyDescent="0.2">
      <c r="A326" s="13">
        <v>2017</v>
      </c>
      <c r="B326" s="12" t="s">
        <v>74</v>
      </c>
      <c r="C326" s="11" t="s">
        <v>73</v>
      </c>
      <c r="D326" s="25">
        <v>68.857299999999995</v>
      </c>
      <c r="E326" s="24">
        <v>11.3926</v>
      </c>
      <c r="F326" s="25">
        <v>62.153800000000004</v>
      </c>
      <c r="G326" s="24">
        <v>14.1982</v>
      </c>
      <c r="H326" s="25">
        <v>5.4992999999999999</v>
      </c>
      <c r="I326" s="24"/>
      <c r="J326" s="25"/>
      <c r="K326" s="24"/>
      <c r="L326" s="25">
        <v>27.688800000000001</v>
      </c>
      <c r="M326" s="24">
        <v>11.394200000000001</v>
      </c>
      <c r="N326" s="25">
        <v>13.9566</v>
      </c>
      <c r="O326" s="24">
        <v>13.9566</v>
      </c>
      <c r="P326" s="25">
        <v>5.0495000000000001</v>
      </c>
      <c r="Q326" s="24">
        <v>5.0495000000000001</v>
      </c>
      <c r="R326" s="25">
        <v>20.206299999999999</v>
      </c>
      <c r="S326" s="24"/>
    </row>
    <row r="327" spans="1:19" ht="15" hidden="1" customHeight="1" x14ac:dyDescent="0.2">
      <c r="A327" s="13">
        <v>2017</v>
      </c>
      <c r="B327" s="12" t="s">
        <v>72</v>
      </c>
      <c r="C327" s="11" t="s">
        <v>71</v>
      </c>
      <c r="D327" s="25">
        <v>95.228900000000039</v>
      </c>
      <c r="E327" s="24">
        <v>20.313400000000001</v>
      </c>
      <c r="F327" s="25">
        <v>53.487600000000008</v>
      </c>
      <c r="G327" s="24">
        <v>27.0884</v>
      </c>
      <c r="H327" s="25">
        <v>4.5757000000000003</v>
      </c>
      <c r="I327" s="24">
        <v>2.6634000000000002</v>
      </c>
      <c r="J327" s="25"/>
      <c r="K327" s="24"/>
      <c r="L327" s="25">
        <v>46.961200000000005</v>
      </c>
      <c r="M327" s="24">
        <v>43.656900000000007</v>
      </c>
      <c r="N327" s="25">
        <v>2.4706999999999999</v>
      </c>
      <c r="O327" s="24">
        <v>2.4706999999999999</v>
      </c>
      <c r="P327" s="25">
        <v>14.8965</v>
      </c>
      <c r="Q327" s="24">
        <v>14.8965</v>
      </c>
      <c r="R327" s="25">
        <v>20.441300000000002</v>
      </c>
      <c r="S327" s="24">
        <v>2.8786</v>
      </c>
    </row>
    <row r="328" spans="1:19" ht="15" hidden="1" customHeight="1" x14ac:dyDescent="0.2">
      <c r="A328" s="13">
        <v>2017</v>
      </c>
      <c r="B328" s="12" t="s">
        <v>70</v>
      </c>
      <c r="C328" s="11" t="s">
        <v>69</v>
      </c>
      <c r="D328" s="25">
        <v>464.05259999999998</v>
      </c>
      <c r="E328" s="24">
        <v>43.415800000000004</v>
      </c>
      <c r="F328" s="25">
        <v>20.3279</v>
      </c>
      <c r="G328" s="24">
        <v>16.9391</v>
      </c>
      <c r="H328" s="25"/>
      <c r="I328" s="24"/>
      <c r="J328" s="25">
        <v>2.6158000000000001</v>
      </c>
      <c r="K328" s="24"/>
      <c r="L328" s="25">
        <v>127.7333</v>
      </c>
      <c r="M328" s="24">
        <v>127.7333</v>
      </c>
      <c r="N328" s="25">
        <v>1.1379999999999999</v>
      </c>
      <c r="O328" s="24">
        <v>1.1379999999999999</v>
      </c>
      <c r="P328" s="25">
        <v>7.8806000000000012</v>
      </c>
      <c r="Q328" s="24">
        <v>3.4464000000000001</v>
      </c>
      <c r="R328" s="25">
        <v>812.88559999999984</v>
      </c>
      <c r="S328" s="24">
        <v>153.52790000000002</v>
      </c>
    </row>
    <row r="329" spans="1:19" ht="15" customHeight="1" x14ac:dyDescent="0.2">
      <c r="A329" s="13">
        <v>2017</v>
      </c>
      <c r="B329" s="12" t="s">
        <v>68</v>
      </c>
      <c r="C329" s="11" t="s">
        <v>129</v>
      </c>
      <c r="D329" s="25">
        <v>286.4749000000001</v>
      </c>
      <c r="E329" s="24">
        <v>20.967600000000001</v>
      </c>
      <c r="F329" s="25">
        <v>41.900500000000008</v>
      </c>
      <c r="G329" s="24">
        <v>19.129800000000003</v>
      </c>
      <c r="H329" s="25">
        <v>1.0308999999999999</v>
      </c>
      <c r="I329" s="24">
        <v>0.79069999999999996</v>
      </c>
      <c r="J329" s="25">
        <v>2.7193999999999998</v>
      </c>
      <c r="K329" s="24">
        <v>2.7193999999999998</v>
      </c>
      <c r="L329" s="25">
        <v>24.122899999999998</v>
      </c>
      <c r="M329" s="24">
        <v>21.360699999999998</v>
      </c>
      <c r="N329" s="25">
        <v>5.8609</v>
      </c>
      <c r="O329" s="24">
        <v>1.1515</v>
      </c>
      <c r="P329" s="25">
        <v>39.880499999999991</v>
      </c>
      <c r="Q329" s="24">
        <v>11.706199999999999</v>
      </c>
      <c r="R329" s="25">
        <v>106.40949999999999</v>
      </c>
      <c r="S329" s="24"/>
    </row>
    <row r="330" spans="1:19" ht="15" hidden="1" customHeight="1" x14ac:dyDescent="0.2">
      <c r="A330" s="13">
        <v>2017</v>
      </c>
      <c r="B330" s="12" t="s">
        <v>66</v>
      </c>
      <c r="C330" s="11" t="s">
        <v>65</v>
      </c>
      <c r="D330" s="25">
        <v>56.084400000000002</v>
      </c>
      <c r="E330" s="24">
        <v>5.9370000000000003</v>
      </c>
      <c r="F330" s="25">
        <v>34.736800000000002</v>
      </c>
      <c r="G330" s="24">
        <v>14.936999999999999</v>
      </c>
      <c r="H330" s="25">
        <v>2.1055999999999999</v>
      </c>
      <c r="I330" s="24">
        <v>2.1055999999999999</v>
      </c>
      <c r="J330" s="25">
        <v>4.4777000000000005</v>
      </c>
      <c r="K330" s="24"/>
      <c r="L330" s="25">
        <v>19.21</v>
      </c>
      <c r="M330" s="24">
        <v>11.3794</v>
      </c>
      <c r="N330" s="25">
        <v>9.8201000000000001</v>
      </c>
      <c r="O330" s="24">
        <v>9.8201000000000001</v>
      </c>
      <c r="P330" s="25">
        <v>0.1216</v>
      </c>
      <c r="Q330" s="24">
        <v>0.1216</v>
      </c>
      <c r="R330" s="25">
        <v>442.69210000000004</v>
      </c>
      <c r="S330" s="24">
        <v>11.787299999999998</v>
      </c>
    </row>
    <row r="331" spans="1:19" ht="15" hidden="1" customHeight="1" x14ac:dyDescent="0.2">
      <c r="A331" s="13">
        <v>2017</v>
      </c>
      <c r="B331" s="12" t="s">
        <v>64</v>
      </c>
      <c r="C331" s="11" t="s">
        <v>63</v>
      </c>
      <c r="D331" s="25">
        <v>107.42890000000004</v>
      </c>
      <c r="E331" s="24">
        <v>15.0326</v>
      </c>
      <c r="F331" s="25">
        <v>38.434399999999997</v>
      </c>
      <c r="G331" s="24">
        <v>24.704700000000003</v>
      </c>
      <c r="H331" s="25"/>
      <c r="I331" s="24"/>
      <c r="J331" s="25">
        <v>2.6456999999999997</v>
      </c>
      <c r="K331" s="24"/>
      <c r="L331" s="25">
        <v>4.3689999999999998</v>
      </c>
      <c r="M331" s="24">
        <v>0.41170000000000001</v>
      </c>
      <c r="N331" s="25">
        <v>0</v>
      </c>
      <c r="O331" s="24">
        <v>0</v>
      </c>
      <c r="P331" s="25">
        <v>10.1478</v>
      </c>
      <c r="Q331" s="24">
        <v>10.1478</v>
      </c>
      <c r="R331" s="25">
        <v>37.025099999999995</v>
      </c>
      <c r="S331" s="24">
        <v>4.4725999999999999</v>
      </c>
    </row>
    <row r="332" spans="1:19" ht="15" hidden="1" customHeight="1" x14ac:dyDescent="0.2">
      <c r="A332" s="13">
        <v>2017</v>
      </c>
      <c r="B332" s="12" t="s">
        <v>62</v>
      </c>
      <c r="C332" s="11" t="s">
        <v>61</v>
      </c>
      <c r="D332" s="25">
        <v>280.2919</v>
      </c>
      <c r="E332" s="24">
        <v>15.559600000000001</v>
      </c>
      <c r="F332" s="25">
        <v>109.22749999999998</v>
      </c>
      <c r="G332" s="24">
        <v>46.5426</v>
      </c>
      <c r="H332" s="25">
        <v>2.1589999999999998</v>
      </c>
      <c r="I332" s="24"/>
      <c r="J332" s="25">
        <v>1.0126999999999999</v>
      </c>
      <c r="K332" s="24"/>
      <c r="L332" s="25">
        <v>81.128100000000003</v>
      </c>
      <c r="M332" s="24">
        <v>65.1417</v>
      </c>
      <c r="N332" s="25">
        <v>14.076599999999999</v>
      </c>
      <c r="O332" s="24">
        <v>0</v>
      </c>
      <c r="P332" s="25">
        <v>0.6573</v>
      </c>
      <c r="Q332" s="24"/>
      <c r="R332" s="25">
        <v>311.87430000000001</v>
      </c>
      <c r="S332" s="24">
        <v>29.728300000000004</v>
      </c>
    </row>
    <row r="333" spans="1:19" ht="15" hidden="1" customHeight="1" x14ac:dyDescent="0.2">
      <c r="A333" s="23">
        <v>2017</v>
      </c>
      <c r="B333" s="22" t="s">
        <v>60</v>
      </c>
      <c r="C333" s="21" t="s">
        <v>59</v>
      </c>
      <c r="D333" s="20">
        <v>620.82710000000031</v>
      </c>
      <c r="E333" s="19">
        <v>18.715900000000001</v>
      </c>
      <c r="F333" s="20">
        <v>174.40209999999999</v>
      </c>
      <c r="G333" s="19">
        <v>24.129000000000001</v>
      </c>
      <c r="H333" s="20">
        <v>10.9605</v>
      </c>
      <c r="I333" s="19">
        <v>6.2514000000000003</v>
      </c>
      <c r="J333" s="20">
        <v>8.3094000000000001</v>
      </c>
      <c r="K333" s="19">
        <v>5.1363000000000003</v>
      </c>
      <c r="L333" s="20">
        <v>95.088699999999989</v>
      </c>
      <c r="M333" s="19">
        <v>70.908900000000003</v>
      </c>
      <c r="N333" s="20">
        <v>6.1381999999999994</v>
      </c>
      <c r="O333" s="19">
        <v>6.1381999999999994</v>
      </c>
      <c r="P333" s="20">
        <v>13.739600000000003</v>
      </c>
      <c r="Q333" s="19">
        <v>7.2251000000000003</v>
      </c>
      <c r="R333" s="20">
        <v>56.587100000000007</v>
      </c>
      <c r="S333" s="19">
        <v>4.6882000000000001</v>
      </c>
    </row>
    <row r="334" spans="1:19" ht="15" hidden="1" customHeight="1" x14ac:dyDescent="0.2">
      <c r="A334" s="13">
        <v>2017</v>
      </c>
      <c r="B334" s="12" t="s">
        <v>58</v>
      </c>
      <c r="C334" s="11" t="s">
        <v>57</v>
      </c>
      <c r="D334" s="25">
        <v>22.424099999999999</v>
      </c>
      <c r="E334" s="24">
        <v>1.4637</v>
      </c>
      <c r="F334" s="25">
        <v>16.356100000000001</v>
      </c>
      <c r="G334" s="24">
        <v>0.4178</v>
      </c>
      <c r="H334" s="25"/>
      <c r="I334" s="24"/>
      <c r="J334" s="25"/>
      <c r="K334" s="24"/>
      <c r="L334" s="25">
        <v>58.552199999999999</v>
      </c>
      <c r="M334" s="24">
        <v>56.711100000000002</v>
      </c>
      <c r="N334" s="25">
        <v>11.782300000000001</v>
      </c>
      <c r="O334" s="24">
        <v>0</v>
      </c>
      <c r="P334" s="25"/>
      <c r="Q334" s="24"/>
      <c r="R334" s="25">
        <v>212.23410000000001</v>
      </c>
      <c r="S334" s="24">
        <v>70.609099999999998</v>
      </c>
    </row>
    <row r="335" spans="1:19" ht="15" hidden="1" customHeight="1" x14ac:dyDescent="0.2">
      <c r="A335" s="13">
        <v>2017</v>
      </c>
      <c r="B335" s="12" t="s">
        <v>56</v>
      </c>
      <c r="C335" s="11" t="s">
        <v>55</v>
      </c>
      <c r="D335" s="25">
        <v>32.529299999999999</v>
      </c>
      <c r="E335" s="24">
        <v>2.8231999999999999</v>
      </c>
      <c r="F335" s="25">
        <v>33.546399999999998</v>
      </c>
      <c r="G335" s="24">
        <v>24.163900000000002</v>
      </c>
      <c r="H335" s="25"/>
      <c r="I335" s="24"/>
      <c r="J335" s="25"/>
      <c r="K335" s="24"/>
      <c r="L335" s="25">
        <v>31.644900000000003</v>
      </c>
      <c r="M335" s="24">
        <v>26.253300000000003</v>
      </c>
      <c r="N335" s="25">
        <v>0.50449999999999995</v>
      </c>
      <c r="O335" s="24">
        <v>0.50449999999999995</v>
      </c>
      <c r="P335" s="25">
        <v>5.6158000000000001</v>
      </c>
      <c r="Q335" s="24">
        <v>5.6158000000000001</v>
      </c>
      <c r="R335" s="25">
        <v>28.190999999999995</v>
      </c>
      <c r="S335" s="24">
        <v>7.7451999999999996</v>
      </c>
    </row>
    <row r="336" spans="1:19" ht="15" hidden="1" customHeight="1" x14ac:dyDescent="0.2">
      <c r="A336" s="13">
        <v>2017</v>
      </c>
      <c r="B336" s="12" t="s">
        <v>54</v>
      </c>
      <c r="C336" s="11" t="s">
        <v>53</v>
      </c>
      <c r="D336" s="25">
        <v>361.77989999999988</v>
      </c>
      <c r="E336" s="24">
        <v>48.349000000000004</v>
      </c>
      <c r="F336" s="25">
        <v>81.491500000000002</v>
      </c>
      <c r="G336" s="24">
        <v>69.412900000000008</v>
      </c>
      <c r="H336" s="25">
        <v>30.242599999999999</v>
      </c>
      <c r="I336" s="24">
        <v>22.369</v>
      </c>
      <c r="J336" s="25">
        <v>9.2299999999999993E-2</v>
      </c>
      <c r="K336" s="24"/>
      <c r="L336" s="25">
        <v>22.040900000000004</v>
      </c>
      <c r="M336" s="24">
        <v>11.607100000000001</v>
      </c>
      <c r="N336" s="25">
        <v>3.9226000000000001</v>
      </c>
      <c r="O336" s="24">
        <v>0</v>
      </c>
      <c r="P336" s="25"/>
      <c r="Q336" s="24"/>
      <c r="R336" s="25">
        <v>503.49729999999988</v>
      </c>
      <c r="S336" s="24">
        <v>90.973299999999995</v>
      </c>
    </row>
    <row r="337" spans="1:19" ht="15" hidden="1" customHeight="1" x14ac:dyDescent="0.2">
      <c r="A337" s="13">
        <v>2017</v>
      </c>
      <c r="B337" s="12" t="s">
        <v>52</v>
      </c>
      <c r="C337" s="11" t="s">
        <v>51</v>
      </c>
      <c r="D337" s="25">
        <v>409.87890000000004</v>
      </c>
      <c r="E337" s="24">
        <v>20.020200000000003</v>
      </c>
      <c r="F337" s="25">
        <v>16.0717</v>
      </c>
      <c r="G337" s="24">
        <v>2.1400999999999999</v>
      </c>
      <c r="H337" s="25">
        <v>0.86440000000000006</v>
      </c>
      <c r="I337" s="24"/>
      <c r="J337" s="25">
        <v>3.9782000000000002</v>
      </c>
      <c r="K337" s="24"/>
      <c r="L337" s="25">
        <v>75.494</v>
      </c>
      <c r="M337" s="24">
        <v>68.093500000000006</v>
      </c>
      <c r="N337" s="25">
        <v>22.4954</v>
      </c>
      <c r="O337" s="24">
        <v>13.2476</v>
      </c>
      <c r="P337" s="25"/>
      <c r="Q337" s="24"/>
      <c r="R337" s="25">
        <v>655.49950000000001</v>
      </c>
      <c r="S337" s="24">
        <v>5.2858999999999998</v>
      </c>
    </row>
    <row r="338" spans="1:19" ht="15" hidden="1" customHeight="1" x14ac:dyDescent="0.2">
      <c r="A338" s="13">
        <v>2017</v>
      </c>
      <c r="B338" s="12" t="s">
        <v>50</v>
      </c>
      <c r="C338" s="11" t="s">
        <v>49</v>
      </c>
      <c r="D338" s="25">
        <v>649.63269999999989</v>
      </c>
      <c r="E338" s="24">
        <v>24.913399999999999</v>
      </c>
      <c r="F338" s="25">
        <v>117.48219999999998</v>
      </c>
      <c r="G338" s="24">
        <v>46.079499999999996</v>
      </c>
      <c r="H338" s="25">
        <v>8.648200000000001</v>
      </c>
      <c r="I338" s="24">
        <v>4.9007000000000005</v>
      </c>
      <c r="J338" s="25">
        <v>22.079499999999999</v>
      </c>
      <c r="K338" s="24">
        <v>4.6791</v>
      </c>
      <c r="L338" s="25">
        <v>59.681100000000001</v>
      </c>
      <c r="M338" s="24">
        <v>52.67949999999999</v>
      </c>
      <c r="N338" s="25">
        <v>0</v>
      </c>
      <c r="O338" s="24">
        <v>0</v>
      </c>
      <c r="P338" s="25">
        <v>3.8231999999999999</v>
      </c>
      <c r="Q338" s="24">
        <v>3.8231999999999999</v>
      </c>
      <c r="R338" s="25">
        <v>269.60359999999997</v>
      </c>
      <c r="S338" s="24">
        <v>35.290300000000002</v>
      </c>
    </row>
    <row r="339" spans="1:19" ht="15" hidden="1" customHeight="1" x14ac:dyDescent="0.2">
      <c r="A339" s="13">
        <v>2017</v>
      </c>
      <c r="B339" s="12" t="s">
        <v>48</v>
      </c>
      <c r="C339" s="11" t="s">
        <v>47</v>
      </c>
      <c r="D339" s="25">
        <v>85.376099999999994</v>
      </c>
      <c r="E339" s="24">
        <v>5.4744999999999999</v>
      </c>
      <c r="F339" s="25">
        <v>120.68939999999998</v>
      </c>
      <c r="G339" s="24">
        <v>77.4054</v>
      </c>
      <c r="H339" s="25">
        <v>13.644299999999999</v>
      </c>
      <c r="I339" s="24">
        <v>13.644299999999999</v>
      </c>
      <c r="J339" s="25">
        <v>5.7700000000000001E-2</v>
      </c>
      <c r="K339" s="24">
        <v>5.7700000000000001E-2</v>
      </c>
      <c r="L339" s="25">
        <v>45.865400000000001</v>
      </c>
      <c r="M339" s="24">
        <v>43.048899999999996</v>
      </c>
      <c r="N339" s="25">
        <v>0.2341</v>
      </c>
      <c r="O339" s="24">
        <v>0.2341</v>
      </c>
      <c r="P339" s="25">
        <v>4.7348999999999997</v>
      </c>
      <c r="Q339" s="24">
        <v>3.1395</v>
      </c>
      <c r="R339" s="25">
        <v>102.8712</v>
      </c>
      <c r="S339" s="24">
        <v>23.419899999999998</v>
      </c>
    </row>
    <row r="340" spans="1:19" ht="15" hidden="1" customHeight="1" x14ac:dyDescent="0.2">
      <c r="A340" s="23">
        <v>2017</v>
      </c>
      <c r="B340" s="22" t="s">
        <v>46</v>
      </c>
      <c r="C340" s="21" t="s">
        <v>45</v>
      </c>
      <c r="D340" s="20">
        <v>174.23259999999993</v>
      </c>
      <c r="E340" s="19">
        <v>11.732800000000001</v>
      </c>
      <c r="F340" s="20">
        <v>17.388500000000001</v>
      </c>
      <c r="G340" s="19">
        <v>10.8309</v>
      </c>
      <c r="H340" s="20">
        <v>8.3301999999999996</v>
      </c>
      <c r="I340" s="19">
        <v>0.7016</v>
      </c>
      <c r="J340" s="20"/>
      <c r="K340" s="19"/>
      <c r="L340" s="20">
        <v>33.0518</v>
      </c>
      <c r="M340" s="19">
        <v>8.950800000000001</v>
      </c>
      <c r="N340" s="20">
        <v>0</v>
      </c>
      <c r="O340" s="19">
        <v>0</v>
      </c>
      <c r="P340" s="20">
        <v>41.438099999999999</v>
      </c>
      <c r="Q340" s="19">
        <v>20.013599999999997</v>
      </c>
      <c r="R340" s="20">
        <v>23.639100000000003</v>
      </c>
      <c r="S340" s="19">
        <v>4.4763999999999999</v>
      </c>
    </row>
    <row r="341" spans="1:19" ht="15" hidden="1" customHeight="1" x14ac:dyDescent="0.2">
      <c r="A341" s="13">
        <v>2017</v>
      </c>
      <c r="B341" s="12" t="s">
        <v>44</v>
      </c>
      <c r="C341" s="11" t="s">
        <v>43</v>
      </c>
      <c r="D341" s="25">
        <v>116.70780000000001</v>
      </c>
      <c r="E341" s="24">
        <v>5.8654000000000002</v>
      </c>
      <c r="F341" s="25">
        <v>49.405099999999997</v>
      </c>
      <c r="G341" s="24">
        <v>18.048300000000001</v>
      </c>
      <c r="H341" s="25">
        <v>0.29199999999999998</v>
      </c>
      <c r="I341" s="24"/>
      <c r="J341" s="25">
        <v>1.4453</v>
      </c>
      <c r="K341" s="24"/>
      <c r="L341" s="25">
        <v>84.0505</v>
      </c>
      <c r="M341" s="24">
        <v>31.593300000000003</v>
      </c>
      <c r="N341" s="25">
        <v>3.1324000000000001</v>
      </c>
      <c r="O341" s="24">
        <v>0</v>
      </c>
      <c r="P341" s="25"/>
      <c r="Q341" s="24"/>
      <c r="R341" s="25"/>
      <c r="S341" s="24"/>
    </row>
    <row r="342" spans="1:19" ht="15" hidden="1" customHeight="1" x14ac:dyDescent="0.2">
      <c r="A342" s="13">
        <v>2017</v>
      </c>
      <c r="B342" s="12" t="s">
        <v>42</v>
      </c>
      <c r="C342" s="11" t="s">
        <v>41</v>
      </c>
      <c r="D342" s="25">
        <v>26.837000000000003</v>
      </c>
      <c r="E342" s="24">
        <v>20.3066</v>
      </c>
      <c r="F342" s="25">
        <v>19.316399999999998</v>
      </c>
      <c r="G342" s="24">
        <v>13.307000000000002</v>
      </c>
      <c r="H342" s="25"/>
      <c r="I342" s="24"/>
      <c r="J342" s="25"/>
      <c r="K342" s="24"/>
      <c r="L342" s="25">
        <v>4.6216999999999997</v>
      </c>
      <c r="M342" s="24">
        <v>2.2248999999999999</v>
      </c>
      <c r="N342" s="25">
        <v>0</v>
      </c>
      <c r="O342" s="24">
        <v>0</v>
      </c>
      <c r="P342" s="25"/>
      <c r="Q342" s="24"/>
      <c r="R342" s="25">
        <v>145.91539999999998</v>
      </c>
      <c r="S342" s="24">
        <v>43.897300000000001</v>
      </c>
    </row>
    <row r="343" spans="1:19" ht="15" hidden="1" customHeight="1" x14ac:dyDescent="0.2">
      <c r="A343" s="13">
        <v>2017</v>
      </c>
      <c r="B343" s="12" t="s">
        <v>40</v>
      </c>
      <c r="C343" s="11" t="s">
        <v>39</v>
      </c>
      <c r="D343" s="25">
        <v>53.554099999999991</v>
      </c>
      <c r="E343" s="24">
        <v>11.0946</v>
      </c>
      <c r="F343" s="25">
        <v>39.350600000000007</v>
      </c>
      <c r="G343" s="24">
        <v>19.7532</v>
      </c>
      <c r="H343" s="25">
        <v>2.2865000000000002</v>
      </c>
      <c r="I343" s="24"/>
      <c r="J343" s="25">
        <v>0.30709999999999998</v>
      </c>
      <c r="K343" s="24">
        <v>0.30709999999999998</v>
      </c>
      <c r="L343" s="25">
        <v>30.36</v>
      </c>
      <c r="M343" s="24">
        <v>14.56</v>
      </c>
      <c r="N343" s="25">
        <v>0.52170000000000005</v>
      </c>
      <c r="O343" s="24">
        <v>0.52170000000000005</v>
      </c>
      <c r="P343" s="25">
        <v>0</v>
      </c>
      <c r="Q343" s="24"/>
      <c r="R343" s="25">
        <v>238.40200000000002</v>
      </c>
      <c r="S343" s="24">
        <v>112.1687</v>
      </c>
    </row>
    <row r="344" spans="1:19" ht="15" hidden="1" customHeight="1" x14ac:dyDescent="0.2">
      <c r="A344" s="13">
        <v>2017</v>
      </c>
      <c r="B344" s="12" t="s">
        <v>38</v>
      </c>
      <c r="C344" s="11" t="s">
        <v>37</v>
      </c>
      <c r="D344" s="25">
        <v>5.2695999999999996</v>
      </c>
      <c r="E344" s="24">
        <v>1.1777</v>
      </c>
      <c r="F344" s="25">
        <v>12.8842</v>
      </c>
      <c r="G344" s="24">
        <v>3.2294999999999998</v>
      </c>
      <c r="H344" s="25"/>
      <c r="I344" s="24"/>
      <c r="J344" s="25">
        <v>0.38190000000000002</v>
      </c>
      <c r="K344" s="24"/>
      <c r="L344" s="25">
        <v>17.4467</v>
      </c>
      <c r="M344" s="24">
        <v>15.342099999999999</v>
      </c>
      <c r="N344" s="25">
        <v>0</v>
      </c>
      <c r="O344" s="24">
        <v>0</v>
      </c>
      <c r="P344" s="25"/>
      <c r="Q344" s="24"/>
      <c r="R344" s="25">
        <v>61.275199999999998</v>
      </c>
      <c r="S344" s="24"/>
    </row>
    <row r="345" spans="1:19" ht="15" hidden="1" customHeight="1" x14ac:dyDescent="0.2">
      <c r="A345" s="13">
        <v>2017</v>
      </c>
      <c r="B345" s="12" t="s">
        <v>36</v>
      </c>
      <c r="C345" s="11" t="s">
        <v>35</v>
      </c>
      <c r="D345" s="25">
        <v>29.108800000000002</v>
      </c>
      <c r="E345" s="24">
        <v>1.4381999999999999</v>
      </c>
      <c r="F345" s="25">
        <v>101.10729999999998</v>
      </c>
      <c r="G345" s="24">
        <v>77.915399999999991</v>
      </c>
      <c r="H345" s="25">
        <v>0.43390000000000001</v>
      </c>
      <c r="I345" s="24">
        <v>0.43390000000000001</v>
      </c>
      <c r="J345" s="25">
        <v>7.6660000000000004</v>
      </c>
      <c r="K345" s="24">
        <v>3.7251000000000003</v>
      </c>
      <c r="L345" s="25">
        <v>44.715899999999998</v>
      </c>
      <c r="M345" s="24">
        <v>42.1785</v>
      </c>
      <c r="N345" s="25">
        <v>2.0878000000000001</v>
      </c>
      <c r="O345" s="24">
        <v>0</v>
      </c>
      <c r="P345" s="25">
        <v>3.1309999999999998</v>
      </c>
      <c r="Q345" s="24">
        <v>3.1309999999999998</v>
      </c>
      <c r="R345" s="25">
        <v>970.71040000000016</v>
      </c>
      <c r="S345" s="24">
        <v>228.39030000000002</v>
      </c>
    </row>
    <row r="346" spans="1:19" ht="15" hidden="1" customHeight="1" x14ac:dyDescent="0.2">
      <c r="A346" s="13">
        <v>2017</v>
      </c>
      <c r="B346" s="12" t="s">
        <v>34</v>
      </c>
      <c r="C346" s="11" t="s">
        <v>33</v>
      </c>
      <c r="D346" s="25">
        <v>104.15429999999999</v>
      </c>
      <c r="E346" s="24">
        <v>24.603100000000001</v>
      </c>
      <c r="F346" s="25">
        <v>66.704300000000003</v>
      </c>
      <c r="G346" s="24">
        <v>47.940400000000004</v>
      </c>
      <c r="H346" s="25">
        <v>6.2805999999999997</v>
      </c>
      <c r="I346" s="24">
        <v>2.9687999999999999</v>
      </c>
      <c r="J346" s="25">
        <v>1.7727999999999999</v>
      </c>
      <c r="K346" s="24"/>
      <c r="L346" s="25">
        <v>58.866199999999999</v>
      </c>
      <c r="M346" s="24">
        <v>38.411999999999999</v>
      </c>
      <c r="N346" s="25">
        <v>0.86909999999999998</v>
      </c>
      <c r="O346" s="24">
        <v>0</v>
      </c>
      <c r="P346" s="25"/>
      <c r="Q346" s="24"/>
      <c r="R346" s="25">
        <v>339.4020999999999</v>
      </c>
      <c r="S346" s="24">
        <v>79.5184</v>
      </c>
    </row>
    <row r="347" spans="1:19" ht="15" hidden="1" customHeight="1" x14ac:dyDescent="0.2">
      <c r="A347" s="13">
        <v>2017</v>
      </c>
      <c r="B347" s="12" t="s">
        <v>32</v>
      </c>
      <c r="C347" s="11" t="s">
        <v>31</v>
      </c>
      <c r="D347" s="25">
        <v>224.54730000000001</v>
      </c>
      <c r="E347" s="24">
        <v>15.298299999999999</v>
      </c>
      <c r="F347" s="25">
        <v>71.006399999999999</v>
      </c>
      <c r="G347" s="24">
        <v>21.146699999999996</v>
      </c>
      <c r="H347" s="25">
        <v>4.0650000000000004</v>
      </c>
      <c r="I347" s="24"/>
      <c r="J347" s="25">
        <v>0.65310000000000001</v>
      </c>
      <c r="K347" s="24">
        <v>0.62929999999999997</v>
      </c>
      <c r="L347" s="25">
        <v>54.100300000000004</v>
      </c>
      <c r="M347" s="24">
        <v>33.157199999999996</v>
      </c>
      <c r="N347" s="25">
        <v>1.2498</v>
      </c>
      <c r="O347" s="24">
        <v>1.2498</v>
      </c>
      <c r="P347" s="25">
        <v>7.4924999999999997</v>
      </c>
      <c r="Q347" s="24">
        <v>7.4028</v>
      </c>
      <c r="R347" s="25">
        <v>58.085400000000007</v>
      </c>
      <c r="S347" s="24">
        <v>15.5358</v>
      </c>
    </row>
    <row r="348" spans="1:19" ht="15" hidden="1" customHeight="1" x14ac:dyDescent="0.2">
      <c r="A348" s="13">
        <v>2017</v>
      </c>
      <c r="B348" s="12" t="s">
        <v>30</v>
      </c>
      <c r="C348" s="11" t="s">
        <v>29</v>
      </c>
      <c r="D348" s="25">
        <v>35.234300000000005</v>
      </c>
      <c r="E348" s="24">
        <v>2.3523000000000001</v>
      </c>
      <c r="F348" s="25">
        <v>90.316100000000006</v>
      </c>
      <c r="G348" s="24">
        <v>56.832299999999996</v>
      </c>
      <c r="H348" s="25"/>
      <c r="I348" s="24"/>
      <c r="J348" s="25"/>
      <c r="K348" s="24"/>
      <c r="L348" s="25">
        <v>45.349399999999996</v>
      </c>
      <c r="M348" s="24">
        <v>2.9013</v>
      </c>
      <c r="N348" s="25">
        <v>1.0747</v>
      </c>
      <c r="O348" s="24">
        <v>1.0747</v>
      </c>
      <c r="P348" s="25"/>
      <c r="Q348" s="24"/>
      <c r="R348" s="25">
        <v>5.1890000000000001</v>
      </c>
      <c r="S348" s="24">
        <v>4.8284000000000002</v>
      </c>
    </row>
    <row r="349" spans="1:19" ht="15" hidden="1" customHeight="1" x14ac:dyDescent="0.2">
      <c r="A349" s="23">
        <v>2017</v>
      </c>
      <c r="B349" s="22" t="s">
        <v>28</v>
      </c>
      <c r="C349" s="21" t="s">
        <v>27</v>
      </c>
      <c r="D349" s="20">
        <v>109.83239999999999</v>
      </c>
      <c r="E349" s="19">
        <v>5.0799000000000003</v>
      </c>
      <c r="F349" s="20">
        <v>26.283900000000003</v>
      </c>
      <c r="G349" s="19">
        <v>2.0929000000000002</v>
      </c>
      <c r="H349" s="20">
        <v>0.34050000000000002</v>
      </c>
      <c r="I349" s="19">
        <v>0.34050000000000002</v>
      </c>
      <c r="J349" s="20">
        <v>0.29880000000000001</v>
      </c>
      <c r="K349" s="19">
        <v>0.29880000000000001</v>
      </c>
      <c r="L349" s="20">
        <v>72.284400000000005</v>
      </c>
      <c r="M349" s="19">
        <v>60.589500000000001</v>
      </c>
      <c r="N349" s="20">
        <v>2.9083999999999999</v>
      </c>
      <c r="O349" s="19">
        <v>0</v>
      </c>
      <c r="P349" s="20">
        <v>2.9508999999999999</v>
      </c>
      <c r="Q349" s="19">
        <v>2.9508999999999999</v>
      </c>
      <c r="R349" s="20">
        <v>74.826099999999997</v>
      </c>
      <c r="S349" s="19">
        <v>31.5261</v>
      </c>
    </row>
    <row r="350" spans="1:19" ht="15" hidden="1" customHeight="1" x14ac:dyDescent="0.2">
      <c r="A350" s="13">
        <v>2017</v>
      </c>
      <c r="B350" s="12" t="s">
        <v>26</v>
      </c>
      <c r="C350" s="11" t="s">
        <v>25</v>
      </c>
      <c r="D350" s="25">
        <v>166.52159999999998</v>
      </c>
      <c r="E350" s="24">
        <v>42.070100000000004</v>
      </c>
      <c r="F350" s="25">
        <v>104.9025</v>
      </c>
      <c r="G350" s="24">
        <v>69.9101</v>
      </c>
      <c r="H350" s="25"/>
      <c r="I350" s="24"/>
      <c r="J350" s="25">
        <v>5.2723999999999993</v>
      </c>
      <c r="K350" s="24">
        <v>1.4564999999999999</v>
      </c>
      <c r="L350" s="25">
        <v>27.671399999999995</v>
      </c>
      <c r="M350" s="24">
        <v>20.474899999999998</v>
      </c>
      <c r="N350" s="25">
        <v>1.1894</v>
      </c>
      <c r="O350" s="24">
        <v>1.1894</v>
      </c>
      <c r="P350" s="25">
        <v>12.357700000000001</v>
      </c>
      <c r="Q350" s="24">
        <v>12.357700000000001</v>
      </c>
      <c r="R350" s="25">
        <v>48.276800000000001</v>
      </c>
      <c r="S350" s="24">
        <v>1.9035</v>
      </c>
    </row>
    <row r="351" spans="1:19" ht="15" hidden="1" customHeight="1" x14ac:dyDescent="0.2">
      <c r="A351" s="13">
        <v>2017</v>
      </c>
      <c r="B351" s="12" t="s">
        <v>24</v>
      </c>
      <c r="C351" s="11" t="s">
        <v>23</v>
      </c>
      <c r="D351" s="25">
        <v>203.36859999999999</v>
      </c>
      <c r="E351" s="24">
        <v>31.025399999999998</v>
      </c>
      <c r="F351" s="25">
        <v>296.91530000000006</v>
      </c>
      <c r="G351" s="24">
        <v>206.69329999999999</v>
      </c>
      <c r="H351" s="25">
        <v>2.1452</v>
      </c>
      <c r="I351" s="24">
        <v>2.1452</v>
      </c>
      <c r="J351" s="25">
        <v>7.3256999999999994</v>
      </c>
      <c r="K351" s="24">
        <v>4.9680999999999997</v>
      </c>
      <c r="L351" s="25">
        <v>99.396800000000027</v>
      </c>
      <c r="M351" s="24">
        <v>59.338300000000011</v>
      </c>
      <c r="N351" s="25">
        <v>0</v>
      </c>
      <c r="O351" s="24">
        <v>0</v>
      </c>
      <c r="P351" s="25">
        <v>10.4605</v>
      </c>
      <c r="Q351" s="24">
        <v>10.4605</v>
      </c>
      <c r="R351" s="25">
        <v>144.35579999999999</v>
      </c>
      <c r="S351" s="24">
        <v>20.950299999999999</v>
      </c>
    </row>
    <row r="352" spans="1:19" ht="15" hidden="1" customHeight="1" x14ac:dyDescent="0.2">
      <c r="A352" s="13">
        <v>2017</v>
      </c>
      <c r="B352" s="12" t="s">
        <v>22</v>
      </c>
      <c r="C352" s="11" t="s">
        <v>21</v>
      </c>
      <c r="D352" s="25">
        <v>62.593800000000016</v>
      </c>
      <c r="E352" s="24">
        <v>26.023200000000003</v>
      </c>
      <c r="F352" s="25">
        <v>173.48129999999998</v>
      </c>
      <c r="G352" s="24">
        <v>126.55340000000001</v>
      </c>
      <c r="H352" s="25">
        <v>2.7946999999999997</v>
      </c>
      <c r="I352" s="24">
        <v>2.7946999999999997</v>
      </c>
      <c r="J352" s="25">
        <v>7.6848999999999998</v>
      </c>
      <c r="K352" s="24"/>
      <c r="L352" s="25">
        <v>67.907699999999991</v>
      </c>
      <c r="M352" s="24">
        <v>40.252900000000011</v>
      </c>
      <c r="N352" s="25">
        <v>4.6512000000000002</v>
      </c>
      <c r="O352" s="24">
        <v>0</v>
      </c>
      <c r="P352" s="25"/>
      <c r="Q352" s="24"/>
      <c r="R352" s="25">
        <v>31.282</v>
      </c>
      <c r="S352" s="24">
        <v>6.3962000000000003</v>
      </c>
    </row>
    <row r="353" spans="1:19" ht="15" hidden="1" customHeight="1" x14ac:dyDescent="0.2">
      <c r="A353" s="13">
        <v>2017</v>
      </c>
      <c r="B353" s="12" t="s">
        <v>20</v>
      </c>
      <c r="C353" s="11" t="s">
        <v>19</v>
      </c>
      <c r="D353" s="25">
        <v>153.43089999999998</v>
      </c>
      <c r="E353" s="24">
        <v>22.1386</v>
      </c>
      <c r="F353" s="25">
        <v>91.555599999999998</v>
      </c>
      <c r="G353" s="24">
        <v>40.882399999999997</v>
      </c>
      <c r="H353" s="25">
        <v>1.7565999999999999</v>
      </c>
      <c r="I353" s="24">
        <v>0.91239999999999999</v>
      </c>
      <c r="J353" s="25">
        <v>11.3348</v>
      </c>
      <c r="K353" s="24">
        <v>5.7934999999999999</v>
      </c>
      <c r="L353" s="25">
        <v>80.666199999999989</v>
      </c>
      <c r="M353" s="24">
        <v>38.862200000000001</v>
      </c>
      <c r="N353" s="25">
        <v>0.151</v>
      </c>
      <c r="O353" s="24">
        <v>0.151</v>
      </c>
      <c r="P353" s="25">
        <v>141.63120000000004</v>
      </c>
      <c r="Q353" s="24">
        <v>121.45250000000001</v>
      </c>
      <c r="R353" s="25">
        <v>20.840299999999999</v>
      </c>
      <c r="S353" s="24"/>
    </row>
    <row r="354" spans="1:19" ht="15" hidden="1" customHeight="1" x14ac:dyDescent="0.2">
      <c r="A354" s="13">
        <v>2017</v>
      </c>
      <c r="B354" s="12" t="s">
        <v>18</v>
      </c>
      <c r="C354" s="11" t="s">
        <v>17</v>
      </c>
      <c r="D354" s="25">
        <v>201.55799999999996</v>
      </c>
      <c r="E354" s="24">
        <v>45.425599999999989</v>
      </c>
      <c r="F354" s="25">
        <v>110.56920000000001</v>
      </c>
      <c r="G354" s="24">
        <v>84.4011</v>
      </c>
      <c r="H354" s="25">
        <v>0.5373</v>
      </c>
      <c r="I354" s="24"/>
      <c r="J354" s="25">
        <v>9.9638000000000009</v>
      </c>
      <c r="K354" s="24"/>
      <c r="L354" s="25">
        <v>24.745000000000001</v>
      </c>
      <c r="M354" s="24">
        <v>22.104599999999998</v>
      </c>
      <c r="N354" s="25">
        <v>0.92369999999999997</v>
      </c>
      <c r="O354" s="24">
        <v>0.53569999999999995</v>
      </c>
      <c r="P354" s="25">
        <v>25.0959</v>
      </c>
      <c r="Q354" s="24">
        <v>23.229999999999997</v>
      </c>
      <c r="R354" s="25">
        <v>231.82</v>
      </c>
      <c r="S354" s="24">
        <v>52.450900000000004</v>
      </c>
    </row>
    <row r="355" spans="1:19" ht="15" hidden="1" customHeight="1" x14ac:dyDescent="0.2">
      <c r="A355" s="13">
        <v>2017</v>
      </c>
      <c r="B355" s="12" t="s">
        <v>16</v>
      </c>
      <c r="C355" s="11" t="s">
        <v>130</v>
      </c>
      <c r="D355" s="25">
        <v>300.42729999999989</v>
      </c>
      <c r="E355" s="24">
        <v>16.511199999999999</v>
      </c>
      <c r="F355" s="25">
        <v>286.61730000000006</v>
      </c>
      <c r="G355" s="24">
        <v>132.4228</v>
      </c>
      <c r="H355" s="25">
        <v>10.178900000000001</v>
      </c>
      <c r="I355" s="24">
        <v>5.1958000000000002</v>
      </c>
      <c r="J355" s="25"/>
      <c r="K355" s="24"/>
      <c r="L355" s="25">
        <v>60.620699999999992</v>
      </c>
      <c r="M355" s="24">
        <v>31.6965</v>
      </c>
      <c r="N355" s="25">
        <v>0.48089999999999999</v>
      </c>
      <c r="O355" s="24">
        <v>0.48089999999999999</v>
      </c>
      <c r="P355" s="25">
        <v>20.824800000000003</v>
      </c>
      <c r="Q355" s="24">
        <v>18.771300000000004</v>
      </c>
      <c r="R355" s="25">
        <v>58.997700000000002</v>
      </c>
      <c r="S355" s="24">
        <v>27.235099999999999</v>
      </c>
    </row>
    <row r="356" spans="1:19" ht="15" hidden="1" customHeight="1" x14ac:dyDescent="0.2">
      <c r="A356" s="13">
        <v>2017</v>
      </c>
      <c r="B356" s="12" t="s">
        <v>14</v>
      </c>
      <c r="C356" s="11" t="s">
        <v>13</v>
      </c>
      <c r="D356" s="25">
        <v>37.487200000000001</v>
      </c>
      <c r="E356" s="24">
        <v>1.2629999999999999</v>
      </c>
      <c r="F356" s="25">
        <v>150.97899999999998</v>
      </c>
      <c r="G356" s="24">
        <v>19.466000000000001</v>
      </c>
      <c r="H356" s="25"/>
      <c r="I356" s="24"/>
      <c r="J356" s="25">
        <v>3.9940000000000002</v>
      </c>
      <c r="K356" s="24">
        <v>3.9940000000000002</v>
      </c>
      <c r="L356" s="25">
        <v>12.9293</v>
      </c>
      <c r="M356" s="24">
        <v>10.7171</v>
      </c>
      <c r="N356" s="25">
        <v>0.38169999999999998</v>
      </c>
      <c r="O356" s="24">
        <v>0</v>
      </c>
      <c r="P356" s="25">
        <v>3.0512999999999999</v>
      </c>
      <c r="Q356" s="24">
        <v>3.0512999999999999</v>
      </c>
      <c r="R356" s="25">
        <v>92.600200000000015</v>
      </c>
      <c r="S356" s="24">
        <v>22.3994</v>
      </c>
    </row>
    <row r="357" spans="1:19" ht="15" hidden="1" customHeight="1" x14ac:dyDescent="0.2">
      <c r="A357" s="23">
        <v>2017</v>
      </c>
      <c r="B357" s="22" t="s">
        <v>12</v>
      </c>
      <c r="C357" s="21" t="s">
        <v>11</v>
      </c>
      <c r="D357" s="20">
        <v>329.69940000000014</v>
      </c>
      <c r="E357" s="19">
        <v>21.028200000000002</v>
      </c>
      <c r="F357" s="20">
        <v>346.77080000000018</v>
      </c>
      <c r="G357" s="19">
        <v>161.06229999999996</v>
      </c>
      <c r="H357" s="20">
        <v>15.558000000000002</v>
      </c>
      <c r="I357" s="19">
        <v>5.2383999999999995</v>
      </c>
      <c r="J357" s="20">
        <v>9.8702000000000005</v>
      </c>
      <c r="K357" s="19">
        <v>5.08</v>
      </c>
      <c r="L357" s="20">
        <v>102.5544</v>
      </c>
      <c r="M357" s="19">
        <v>61.340900000000005</v>
      </c>
      <c r="N357" s="20">
        <v>2.2405999999999997</v>
      </c>
      <c r="O357" s="19">
        <v>1.4702</v>
      </c>
      <c r="P357" s="20">
        <v>47.442599999999999</v>
      </c>
      <c r="Q357" s="19">
        <v>46.819299999999998</v>
      </c>
      <c r="R357" s="20">
        <v>62.88689999999999</v>
      </c>
      <c r="S357" s="19">
        <v>4.4641999999999999</v>
      </c>
    </row>
    <row r="358" spans="1:19" ht="15" hidden="1" customHeight="1" x14ac:dyDescent="0.2">
      <c r="A358" s="18">
        <v>2017</v>
      </c>
      <c r="B358" s="17">
        <v>9999</v>
      </c>
      <c r="C358" s="16" t="s">
        <v>10</v>
      </c>
      <c r="D358" s="15">
        <f>SUM(D323:D357)</f>
        <v>6808.748800000003</v>
      </c>
      <c r="E358" s="14">
        <f t="shared" ref="E358:S358" si="44">SUM(E323:E357)</f>
        <v>680.99940000000004</v>
      </c>
      <c r="F358" s="15">
        <f t="shared" si="44"/>
        <v>3256.6443999999992</v>
      </c>
      <c r="G358" s="14">
        <f t="shared" si="44"/>
        <v>1606.3915</v>
      </c>
      <c r="H358" s="15">
        <f t="shared" si="44"/>
        <v>152.11630000000002</v>
      </c>
      <c r="I358" s="14">
        <f t="shared" si="44"/>
        <v>89.487100000000012</v>
      </c>
      <c r="J358" s="15">
        <f t="shared" si="44"/>
        <v>141.16770000000002</v>
      </c>
      <c r="K358" s="14">
        <f t="shared" si="44"/>
        <v>39.916199999999996</v>
      </c>
      <c r="L358" s="15">
        <f t="shared" si="44"/>
        <v>1884.9530999999995</v>
      </c>
      <c r="M358" s="14">
        <f t="shared" si="44"/>
        <v>1328.8613999999998</v>
      </c>
      <c r="N358" s="15">
        <f t="shared" si="44"/>
        <v>121.3146</v>
      </c>
      <c r="O358" s="14">
        <f t="shared" si="44"/>
        <v>61.77709999999999</v>
      </c>
      <c r="P358" s="15">
        <f t="shared" si="44"/>
        <v>466.84320000000014</v>
      </c>
      <c r="Q358" s="14">
        <f t="shared" si="44"/>
        <v>379.02390000000003</v>
      </c>
      <c r="R358" s="15">
        <f t="shared" si="44"/>
        <v>6565.2566000000006</v>
      </c>
      <c r="S358" s="14">
        <f t="shared" si="44"/>
        <v>1130.8269</v>
      </c>
    </row>
    <row r="359" spans="1:19" ht="15" hidden="1" customHeight="1" x14ac:dyDescent="0.2">
      <c r="A359" s="13">
        <v>2017</v>
      </c>
      <c r="B359" s="12">
        <v>1999</v>
      </c>
      <c r="C359" s="11" t="s">
        <v>9</v>
      </c>
      <c r="D359" s="10">
        <f>SUM(D323:D333)</f>
        <v>2912.5628000000006</v>
      </c>
      <c r="E359" s="9">
        <f t="shared" ref="E359:S359" si="45">SUM(E323:E333)</f>
        <v>273.52119999999996</v>
      </c>
      <c r="F359" s="10">
        <f t="shared" si="45"/>
        <v>815.45330000000001</v>
      </c>
      <c r="G359" s="9">
        <f t="shared" si="45"/>
        <v>274.28390000000002</v>
      </c>
      <c r="H359" s="10">
        <f t="shared" si="45"/>
        <v>43.717399999999998</v>
      </c>
      <c r="I359" s="9">
        <f t="shared" si="45"/>
        <v>27.841799999999999</v>
      </c>
      <c r="J359" s="10">
        <f t="shared" si="45"/>
        <v>46.989199999999997</v>
      </c>
      <c r="K359" s="9">
        <f t="shared" si="45"/>
        <v>8.9269999999999996</v>
      </c>
      <c r="L359" s="10">
        <f t="shared" si="45"/>
        <v>670.33620000000008</v>
      </c>
      <c r="M359" s="9">
        <f t="shared" si="45"/>
        <v>535.77100000000007</v>
      </c>
      <c r="N359" s="10">
        <f t="shared" si="45"/>
        <v>60.513300000000001</v>
      </c>
      <c r="O359" s="9">
        <f t="shared" si="45"/>
        <v>41.117499999999993</v>
      </c>
      <c r="P359" s="10">
        <f t="shared" si="45"/>
        <v>136.7928</v>
      </c>
      <c r="Q359" s="9">
        <f t="shared" si="45"/>
        <v>96.80449999999999</v>
      </c>
      <c r="R359" s="10">
        <f t="shared" si="45"/>
        <v>2184.8555000000001</v>
      </c>
      <c r="S359" s="9">
        <f t="shared" si="45"/>
        <v>241.36220000000003</v>
      </c>
    </row>
    <row r="360" spans="1:19" ht="15" hidden="1" customHeight="1" x14ac:dyDescent="0.2">
      <c r="A360" s="13">
        <v>2017</v>
      </c>
      <c r="B360" s="12">
        <v>2999</v>
      </c>
      <c r="C360" s="11" t="s">
        <v>8</v>
      </c>
      <c r="D360" s="10">
        <f>SUM(D334:D340)</f>
        <v>1735.8535999999995</v>
      </c>
      <c r="E360" s="9">
        <f t="shared" ref="E360:S360" si="46">SUM(E334:E340)</f>
        <v>114.77680000000001</v>
      </c>
      <c r="F360" s="10">
        <f t="shared" si="46"/>
        <v>403.0258</v>
      </c>
      <c r="G360" s="9">
        <f t="shared" si="46"/>
        <v>230.45049999999998</v>
      </c>
      <c r="H360" s="10">
        <f t="shared" si="46"/>
        <v>61.729700000000001</v>
      </c>
      <c r="I360" s="9">
        <f t="shared" si="46"/>
        <v>41.615600000000001</v>
      </c>
      <c r="J360" s="10">
        <f t="shared" si="46"/>
        <v>26.207699999999999</v>
      </c>
      <c r="K360" s="9">
        <f t="shared" si="46"/>
        <v>4.7367999999999997</v>
      </c>
      <c r="L360" s="10">
        <f t="shared" si="46"/>
        <v>326.33030000000008</v>
      </c>
      <c r="M360" s="9">
        <f t="shared" si="46"/>
        <v>267.3442</v>
      </c>
      <c r="N360" s="10">
        <f t="shared" si="46"/>
        <v>38.938900000000004</v>
      </c>
      <c r="O360" s="9">
        <f t="shared" si="46"/>
        <v>13.9862</v>
      </c>
      <c r="P360" s="10">
        <f t="shared" si="46"/>
        <v>55.611999999999995</v>
      </c>
      <c r="Q360" s="9">
        <f t="shared" si="46"/>
        <v>32.592099999999995</v>
      </c>
      <c r="R360" s="10">
        <f t="shared" si="46"/>
        <v>1795.5357999999999</v>
      </c>
      <c r="S360" s="9">
        <f t="shared" si="46"/>
        <v>237.80009999999999</v>
      </c>
    </row>
    <row r="361" spans="1:19" ht="15" hidden="1" customHeight="1" x14ac:dyDescent="0.2">
      <c r="A361" s="13">
        <v>2017</v>
      </c>
      <c r="B361" s="12">
        <v>3999</v>
      </c>
      <c r="C361" s="11" t="s">
        <v>7</v>
      </c>
      <c r="D361" s="10">
        <f>SUM(D341:D349)</f>
        <v>705.24559999999997</v>
      </c>
      <c r="E361" s="9">
        <f t="shared" ref="E361:S361" si="47">SUM(E341:E349)</f>
        <v>87.216099999999997</v>
      </c>
      <c r="F361" s="10">
        <f t="shared" si="47"/>
        <v>476.37430000000001</v>
      </c>
      <c r="G361" s="9">
        <f t="shared" si="47"/>
        <v>260.26569999999998</v>
      </c>
      <c r="H361" s="10">
        <f t="shared" si="47"/>
        <v>13.698500000000001</v>
      </c>
      <c r="I361" s="9">
        <f t="shared" si="47"/>
        <v>3.7431999999999999</v>
      </c>
      <c r="J361" s="10">
        <f t="shared" si="47"/>
        <v>12.525</v>
      </c>
      <c r="K361" s="9">
        <f t="shared" si="47"/>
        <v>4.9603000000000002</v>
      </c>
      <c r="L361" s="10">
        <f t="shared" si="47"/>
        <v>411.79509999999999</v>
      </c>
      <c r="M361" s="9">
        <f t="shared" si="47"/>
        <v>240.9588</v>
      </c>
      <c r="N361" s="10">
        <f t="shared" si="47"/>
        <v>11.843900000000001</v>
      </c>
      <c r="O361" s="9">
        <f t="shared" si="47"/>
        <v>2.8462000000000001</v>
      </c>
      <c r="P361" s="10">
        <f t="shared" si="47"/>
        <v>13.574400000000001</v>
      </c>
      <c r="Q361" s="9">
        <f t="shared" si="47"/>
        <v>13.4847</v>
      </c>
      <c r="R361" s="10">
        <f t="shared" si="47"/>
        <v>1893.8056000000001</v>
      </c>
      <c r="S361" s="9">
        <f t="shared" si="47"/>
        <v>515.86500000000001</v>
      </c>
    </row>
    <row r="362" spans="1:19" ht="15" hidden="1" customHeight="1" thickBot="1" x14ac:dyDescent="0.25">
      <c r="A362" s="8">
        <v>2017</v>
      </c>
      <c r="B362" s="7">
        <v>4999</v>
      </c>
      <c r="C362" s="6" t="s">
        <v>6</v>
      </c>
      <c r="D362" s="5">
        <f>SUM(D350:D357)</f>
        <v>1455.0868</v>
      </c>
      <c r="E362" s="4">
        <f t="shared" ref="E362:S362" si="48">SUM(E350:E357)</f>
        <v>205.4853</v>
      </c>
      <c r="F362" s="5">
        <f t="shared" si="48"/>
        <v>1561.7910000000004</v>
      </c>
      <c r="G362" s="4">
        <f t="shared" si="48"/>
        <v>841.39139999999998</v>
      </c>
      <c r="H362" s="5">
        <f t="shared" si="48"/>
        <v>32.970700000000001</v>
      </c>
      <c r="I362" s="4">
        <f t="shared" si="48"/>
        <v>16.2865</v>
      </c>
      <c r="J362" s="5">
        <f t="shared" si="48"/>
        <v>55.445799999999991</v>
      </c>
      <c r="K362" s="4">
        <f t="shared" si="48"/>
        <v>21.292099999999998</v>
      </c>
      <c r="L362" s="5">
        <f t="shared" si="48"/>
        <v>476.49150000000003</v>
      </c>
      <c r="M362" s="4">
        <f t="shared" si="48"/>
        <v>284.78740000000005</v>
      </c>
      <c r="N362" s="5">
        <f t="shared" si="48"/>
        <v>10.0185</v>
      </c>
      <c r="O362" s="4">
        <f t="shared" si="48"/>
        <v>3.8272000000000004</v>
      </c>
      <c r="P362" s="5">
        <f t="shared" si="48"/>
        <v>260.86400000000003</v>
      </c>
      <c r="Q362" s="4">
        <f t="shared" si="48"/>
        <v>236.14259999999999</v>
      </c>
      <c r="R362" s="5">
        <f t="shared" si="48"/>
        <v>691.05969999999991</v>
      </c>
      <c r="S362" s="4">
        <f t="shared" si="48"/>
        <v>135.7996</v>
      </c>
    </row>
    <row r="363" spans="1:19" ht="15" hidden="1" customHeight="1" thickBot="1" x14ac:dyDescent="0.2">
      <c r="A363" s="30">
        <v>2018</v>
      </c>
      <c r="B363" s="29" t="s">
        <v>4</v>
      </c>
      <c r="C363" s="28" t="s">
        <v>3</v>
      </c>
      <c r="D363" s="27">
        <v>141.29999999999998</v>
      </c>
      <c r="E363" s="26">
        <v>43.238199999999992</v>
      </c>
      <c r="F363" s="27">
        <v>107.90040000000002</v>
      </c>
      <c r="G363" s="26">
        <v>71.153300000000002</v>
      </c>
      <c r="H363" s="27">
        <v>3.3429000000000002</v>
      </c>
      <c r="I363" s="26">
        <v>3.3429000000000002</v>
      </c>
      <c r="J363" s="27">
        <v>7.2632000000000003</v>
      </c>
      <c r="K363" s="26">
        <v>2.6086</v>
      </c>
      <c r="L363" s="27">
        <v>88.70320000000001</v>
      </c>
      <c r="M363" s="26">
        <v>59.185700000000004</v>
      </c>
      <c r="N363" s="27">
        <v>0.52010000000000001</v>
      </c>
      <c r="O363" s="26">
        <v>0.52010000000000001</v>
      </c>
      <c r="P363" s="27">
        <v>6.5240999999999998</v>
      </c>
      <c r="Q363" s="26">
        <v>6.5240999999999998</v>
      </c>
      <c r="R363" s="27">
        <v>40.661500000000004</v>
      </c>
      <c r="S363" s="26">
        <v>17.346600000000002</v>
      </c>
    </row>
    <row r="364" spans="1:19" ht="15" hidden="1" customHeight="1" x14ac:dyDescent="0.2">
      <c r="A364" s="13">
        <v>2018</v>
      </c>
      <c r="B364" s="12" t="s">
        <v>78</v>
      </c>
      <c r="C364" s="11" t="s">
        <v>77</v>
      </c>
      <c r="D364" s="25">
        <v>26.928299999999997</v>
      </c>
      <c r="E364" s="24">
        <v>0.62050000000000005</v>
      </c>
      <c r="F364" s="25">
        <v>62.056000000000004</v>
      </c>
      <c r="G364" s="24">
        <v>15.5054</v>
      </c>
      <c r="H364" s="25">
        <v>6.2702999999999998</v>
      </c>
      <c r="I364" s="24">
        <v>6.2702999999999998</v>
      </c>
      <c r="J364" s="25">
        <v>2.3868</v>
      </c>
      <c r="K364" s="24"/>
      <c r="L364" s="25">
        <v>37.637</v>
      </c>
      <c r="M364" s="24">
        <v>26.965700000000005</v>
      </c>
      <c r="N364" s="25">
        <v>0</v>
      </c>
      <c r="O364" s="24">
        <v>0</v>
      </c>
      <c r="P364" s="25">
        <v>1.0571999999999999</v>
      </c>
      <c r="Q364" s="24">
        <v>0.83309999999999995</v>
      </c>
      <c r="R364" s="25">
        <v>39.789200000000008</v>
      </c>
      <c r="S364" s="24"/>
    </row>
    <row r="365" spans="1:19" ht="15" hidden="1" customHeight="1" x14ac:dyDescent="0.2">
      <c r="A365" s="13">
        <v>2018</v>
      </c>
      <c r="B365" s="12" t="s">
        <v>76</v>
      </c>
      <c r="C365" s="11" t="s">
        <v>75</v>
      </c>
      <c r="D365" s="25">
        <v>479.57330000000002</v>
      </c>
      <c r="E365" s="24">
        <v>111.01430000000002</v>
      </c>
      <c r="F365" s="25">
        <v>137.78959999999998</v>
      </c>
      <c r="G365" s="24">
        <v>54.350300000000011</v>
      </c>
      <c r="H365" s="25">
        <v>13.2667</v>
      </c>
      <c r="I365" s="24">
        <v>13.2667</v>
      </c>
      <c r="J365" s="25">
        <v>6.9682000000000004</v>
      </c>
      <c r="K365" s="24"/>
      <c r="L365" s="25">
        <v>98.648499999999999</v>
      </c>
      <c r="M365" s="24">
        <v>83.657499999999999</v>
      </c>
      <c r="N365" s="25">
        <v>8.8247999999999998</v>
      </c>
      <c r="O365" s="24">
        <v>4.4459999999999997</v>
      </c>
      <c r="P365" s="25">
        <v>32.000799999999998</v>
      </c>
      <c r="Q365" s="24">
        <v>32.000799999999998</v>
      </c>
      <c r="R365" s="25">
        <v>367.87650000000008</v>
      </c>
      <c r="S365" s="24">
        <v>29.0075</v>
      </c>
    </row>
    <row r="366" spans="1:19" ht="15" hidden="1" customHeight="1" x14ac:dyDescent="0.2">
      <c r="A366" s="13">
        <v>2018</v>
      </c>
      <c r="B366" s="12" t="s">
        <v>74</v>
      </c>
      <c r="C366" s="11" t="s">
        <v>73</v>
      </c>
      <c r="D366" s="25">
        <v>50.538499999999999</v>
      </c>
      <c r="E366" s="24">
        <v>8.6989000000000001</v>
      </c>
      <c r="F366" s="25">
        <v>46.729799999999997</v>
      </c>
      <c r="G366" s="24">
        <v>15.337499999999999</v>
      </c>
      <c r="H366" s="25">
        <v>2.9142999999999999</v>
      </c>
      <c r="I366" s="24"/>
      <c r="J366" s="25">
        <v>0.15240000000000001</v>
      </c>
      <c r="K366" s="24"/>
      <c r="L366" s="25">
        <v>28.826700000000002</v>
      </c>
      <c r="M366" s="24">
        <v>19.011200000000002</v>
      </c>
      <c r="N366" s="25">
        <v>1.2188000000000001</v>
      </c>
      <c r="O366" s="24">
        <v>1.2188000000000001</v>
      </c>
      <c r="P366" s="25">
        <v>2.3186999999999998</v>
      </c>
      <c r="Q366" s="24">
        <v>2.0468999999999999</v>
      </c>
      <c r="R366" s="25">
        <v>25.294700000000002</v>
      </c>
      <c r="S366" s="24">
        <v>3.0442</v>
      </c>
    </row>
    <row r="367" spans="1:19" ht="15" hidden="1" customHeight="1" x14ac:dyDescent="0.2">
      <c r="A367" s="13">
        <v>2018</v>
      </c>
      <c r="B367" s="12" t="s">
        <v>72</v>
      </c>
      <c r="C367" s="11" t="s">
        <v>71</v>
      </c>
      <c r="D367" s="25">
        <v>49.363200000000006</v>
      </c>
      <c r="E367" s="24">
        <v>10.944299999999998</v>
      </c>
      <c r="F367" s="25">
        <v>24.735499999999998</v>
      </c>
      <c r="G367" s="24">
        <v>21.664000000000001</v>
      </c>
      <c r="H367" s="25"/>
      <c r="I367" s="24"/>
      <c r="J367" s="25">
        <v>3.9479000000000002</v>
      </c>
      <c r="K367" s="24">
        <v>3.9479000000000002</v>
      </c>
      <c r="L367" s="25">
        <v>51.297899999999998</v>
      </c>
      <c r="M367" s="24">
        <v>48.797899999999998</v>
      </c>
      <c r="N367" s="25">
        <v>2.1537000000000002</v>
      </c>
      <c r="O367" s="24">
        <v>2.1537000000000002</v>
      </c>
      <c r="P367" s="25">
        <v>16.588699999999999</v>
      </c>
      <c r="Q367" s="24">
        <v>16.2347</v>
      </c>
      <c r="R367" s="25">
        <v>16.8719</v>
      </c>
      <c r="S367" s="24">
        <v>2.5236999999999998</v>
      </c>
    </row>
    <row r="368" spans="1:19" ht="15" hidden="1" customHeight="1" x14ac:dyDescent="0.2">
      <c r="A368" s="13">
        <v>2018</v>
      </c>
      <c r="B368" s="12" t="s">
        <v>70</v>
      </c>
      <c r="C368" s="11" t="s">
        <v>69</v>
      </c>
      <c r="D368" s="25">
        <v>266.49209999999999</v>
      </c>
      <c r="E368" s="24">
        <v>32.6327</v>
      </c>
      <c r="F368" s="25">
        <v>17.536299999999997</v>
      </c>
      <c r="G368" s="24">
        <v>12.4162</v>
      </c>
      <c r="H368" s="25"/>
      <c r="I368" s="24"/>
      <c r="J368" s="25">
        <v>3.1368999999999998</v>
      </c>
      <c r="K368" s="24"/>
      <c r="L368" s="25">
        <v>39.755099999999999</v>
      </c>
      <c r="M368" s="24">
        <v>39.755099999999999</v>
      </c>
      <c r="N368" s="25">
        <v>0.57379999999999998</v>
      </c>
      <c r="O368" s="24">
        <v>0.57379999999999998</v>
      </c>
      <c r="P368" s="25">
        <v>9.8011999999999997</v>
      </c>
      <c r="Q368" s="24">
        <v>3.036</v>
      </c>
      <c r="R368" s="25">
        <v>893.55079999999998</v>
      </c>
      <c r="S368" s="24">
        <v>193.06870000000004</v>
      </c>
    </row>
    <row r="369" spans="1:19" ht="15" customHeight="1" x14ac:dyDescent="0.2">
      <c r="A369" s="13">
        <v>2018</v>
      </c>
      <c r="B369" s="12" t="s">
        <v>68</v>
      </c>
      <c r="C369" s="11" t="s">
        <v>129</v>
      </c>
      <c r="D369" s="25">
        <v>140.40020000000001</v>
      </c>
      <c r="E369" s="24">
        <v>31.989799999999999</v>
      </c>
      <c r="F369" s="25">
        <v>51.943499999999993</v>
      </c>
      <c r="G369" s="24">
        <v>31.796900000000001</v>
      </c>
      <c r="H369" s="25">
        <v>2.6928000000000001</v>
      </c>
      <c r="I369" s="24"/>
      <c r="J369" s="25">
        <v>6.0067000000000004</v>
      </c>
      <c r="K369" s="24">
        <v>0.3367</v>
      </c>
      <c r="L369" s="25">
        <v>39.575099999999999</v>
      </c>
      <c r="M369" s="24">
        <v>30.7819</v>
      </c>
      <c r="N369" s="25">
        <v>0</v>
      </c>
      <c r="O369" s="24">
        <v>0</v>
      </c>
      <c r="P369" s="25">
        <v>46.955499999999994</v>
      </c>
      <c r="Q369" s="24">
        <v>12.611899999999999</v>
      </c>
      <c r="R369" s="25">
        <v>118.57369999999999</v>
      </c>
      <c r="S369" s="24">
        <v>10.0702</v>
      </c>
    </row>
    <row r="370" spans="1:19" ht="15" hidden="1" customHeight="1" x14ac:dyDescent="0.2">
      <c r="A370" s="13">
        <v>2018</v>
      </c>
      <c r="B370" s="12" t="s">
        <v>66</v>
      </c>
      <c r="C370" s="11" t="s">
        <v>65</v>
      </c>
      <c r="D370" s="25">
        <v>34.922599999999996</v>
      </c>
      <c r="E370" s="24">
        <v>4.3433999999999999</v>
      </c>
      <c r="F370" s="25">
        <v>26.826599999999999</v>
      </c>
      <c r="G370" s="24">
        <v>14.029699999999998</v>
      </c>
      <c r="H370" s="25">
        <v>4.9608000000000008</v>
      </c>
      <c r="I370" s="24">
        <v>0.53180000000000005</v>
      </c>
      <c r="J370" s="25">
        <v>0.53639999999999999</v>
      </c>
      <c r="K370" s="24"/>
      <c r="L370" s="25">
        <v>25.190900000000003</v>
      </c>
      <c r="M370" s="24">
        <v>23.0246</v>
      </c>
      <c r="N370" s="25">
        <v>6.7405999999999997</v>
      </c>
      <c r="O370" s="24">
        <v>6.7405999999999997</v>
      </c>
      <c r="P370" s="25">
        <v>3.6379000000000001</v>
      </c>
      <c r="Q370" s="24">
        <v>0.23319999999999999</v>
      </c>
      <c r="R370" s="25">
        <v>426.16849999999999</v>
      </c>
      <c r="S370" s="24">
        <v>18.412300000000002</v>
      </c>
    </row>
    <row r="371" spans="1:19" ht="15" hidden="1" customHeight="1" x14ac:dyDescent="0.2">
      <c r="A371" s="13">
        <v>2018</v>
      </c>
      <c r="B371" s="12" t="s">
        <v>64</v>
      </c>
      <c r="C371" s="11" t="s">
        <v>63</v>
      </c>
      <c r="D371" s="25">
        <v>87.975599999999986</v>
      </c>
      <c r="E371" s="24">
        <v>26.155899999999995</v>
      </c>
      <c r="F371" s="25">
        <v>23.915300000000002</v>
      </c>
      <c r="G371" s="24">
        <v>16.024000000000001</v>
      </c>
      <c r="H371" s="25">
        <v>0.2994</v>
      </c>
      <c r="I371" s="24">
        <v>0.2994</v>
      </c>
      <c r="J371" s="25">
        <v>2.2250999999999999</v>
      </c>
      <c r="K371" s="24"/>
      <c r="L371" s="25">
        <v>33.128500000000003</v>
      </c>
      <c r="M371" s="24">
        <v>25.5304</v>
      </c>
      <c r="N371" s="25">
        <v>0</v>
      </c>
      <c r="O371" s="24">
        <v>0</v>
      </c>
      <c r="P371" s="25">
        <v>8.3448999999999991</v>
      </c>
      <c r="Q371" s="24">
        <v>7.8812999999999995</v>
      </c>
      <c r="R371" s="25">
        <v>41.233099999999993</v>
      </c>
      <c r="S371" s="24">
        <v>15.424900000000001</v>
      </c>
    </row>
    <row r="372" spans="1:19" ht="15" hidden="1" customHeight="1" x14ac:dyDescent="0.2">
      <c r="A372" s="13">
        <v>2018</v>
      </c>
      <c r="B372" s="12" t="s">
        <v>62</v>
      </c>
      <c r="C372" s="11" t="s">
        <v>61</v>
      </c>
      <c r="D372" s="25">
        <v>147.41410000000002</v>
      </c>
      <c r="E372" s="24">
        <v>9.8554999999999993</v>
      </c>
      <c r="F372" s="25">
        <v>89.7654</v>
      </c>
      <c r="G372" s="24">
        <v>48.131300000000003</v>
      </c>
      <c r="H372" s="25">
        <v>2.931</v>
      </c>
      <c r="I372" s="24"/>
      <c r="J372" s="25">
        <v>3.3054000000000001</v>
      </c>
      <c r="K372" s="24"/>
      <c r="L372" s="25">
        <v>78.983800000000016</v>
      </c>
      <c r="M372" s="24">
        <v>58.769699999999993</v>
      </c>
      <c r="N372" s="25">
        <v>9.0214999999999996</v>
      </c>
      <c r="O372" s="24">
        <v>0</v>
      </c>
      <c r="P372" s="25">
        <v>5.3609999999999998</v>
      </c>
      <c r="Q372" s="24"/>
      <c r="R372" s="25">
        <v>300.67680000000001</v>
      </c>
      <c r="S372" s="24">
        <v>25.863800000000001</v>
      </c>
    </row>
    <row r="373" spans="1:19" ht="15" hidden="1" customHeight="1" x14ac:dyDescent="0.2">
      <c r="A373" s="23">
        <v>2018</v>
      </c>
      <c r="B373" s="22" t="s">
        <v>60</v>
      </c>
      <c r="C373" s="21" t="s">
        <v>59</v>
      </c>
      <c r="D373" s="20">
        <v>410.59519999999998</v>
      </c>
      <c r="E373" s="19">
        <v>29.305499999999999</v>
      </c>
      <c r="F373" s="20">
        <v>177.49270000000001</v>
      </c>
      <c r="G373" s="19">
        <v>59.4559</v>
      </c>
      <c r="H373" s="20">
        <v>1.948</v>
      </c>
      <c r="I373" s="19">
        <v>0.6038</v>
      </c>
      <c r="J373" s="20">
        <v>7.4207999999999998</v>
      </c>
      <c r="K373" s="19">
        <v>3.7648999999999999</v>
      </c>
      <c r="L373" s="20">
        <v>74.724199999999996</v>
      </c>
      <c r="M373" s="19">
        <v>53.873300000000008</v>
      </c>
      <c r="N373" s="20">
        <v>8.4214000000000002</v>
      </c>
      <c r="O373" s="19">
        <v>8.4214000000000002</v>
      </c>
      <c r="P373" s="20">
        <v>18.066700000000001</v>
      </c>
      <c r="Q373" s="19">
        <v>10.427700000000002</v>
      </c>
      <c r="R373" s="20">
        <v>62.712499999999999</v>
      </c>
      <c r="S373" s="19">
        <v>7.1208</v>
      </c>
    </row>
    <row r="374" spans="1:19" ht="15" hidden="1" customHeight="1" x14ac:dyDescent="0.2">
      <c r="A374" s="13">
        <v>2018</v>
      </c>
      <c r="B374" s="12" t="s">
        <v>58</v>
      </c>
      <c r="C374" s="11" t="s">
        <v>57</v>
      </c>
      <c r="D374" s="25">
        <v>21.6541</v>
      </c>
      <c r="E374" s="24">
        <v>2.3975999999999997</v>
      </c>
      <c r="F374" s="25">
        <v>9.6639999999999997</v>
      </c>
      <c r="G374" s="24"/>
      <c r="H374" s="25"/>
      <c r="I374" s="24"/>
      <c r="J374" s="25"/>
      <c r="K374" s="24"/>
      <c r="L374" s="25">
        <v>27.5077</v>
      </c>
      <c r="M374" s="24">
        <v>26.674800000000001</v>
      </c>
      <c r="N374" s="25">
        <v>10.5589</v>
      </c>
      <c r="O374" s="24">
        <v>0</v>
      </c>
      <c r="P374" s="25"/>
      <c r="Q374" s="24"/>
      <c r="R374" s="25">
        <v>270.39079999999996</v>
      </c>
      <c r="S374" s="24">
        <v>80.455200000000005</v>
      </c>
    </row>
    <row r="375" spans="1:19" ht="15" hidden="1" customHeight="1" x14ac:dyDescent="0.2">
      <c r="A375" s="13">
        <v>2018</v>
      </c>
      <c r="B375" s="12" t="s">
        <v>56</v>
      </c>
      <c r="C375" s="11" t="s">
        <v>55</v>
      </c>
      <c r="D375" s="25">
        <v>27.7851</v>
      </c>
      <c r="E375" s="24"/>
      <c r="F375" s="25">
        <v>23.990199999999998</v>
      </c>
      <c r="G375" s="24">
        <v>15.4633</v>
      </c>
      <c r="H375" s="25"/>
      <c r="I375" s="24"/>
      <c r="J375" s="25"/>
      <c r="K375" s="24"/>
      <c r="L375" s="25">
        <v>29.371799999999997</v>
      </c>
      <c r="M375" s="24">
        <v>21.039099999999998</v>
      </c>
      <c r="N375" s="25">
        <v>0.2828</v>
      </c>
      <c r="O375" s="24">
        <v>0</v>
      </c>
      <c r="P375" s="25">
        <v>22.744499999999999</v>
      </c>
      <c r="Q375" s="24">
        <v>21.311299999999999</v>
      </c>
      <c r="R375" s="25">
        <v>17.161100000000001</v>
      </c>
      <c r="S375" s="24"/>
    </row>
    <row r="376" spans="1:19" ht="15" hidden="1" customHeight="1" x14ac:dyDescent="0.2">
      <c r="A376" s="13">
        <v>2018</v>
      </c>
      <c r="B376" s="12" t="s">
        <v>54</v>
      </c>
      <c r="C376" s="11" t="s">
        <v>53</v>
      </c>
      <c r="D376" s="25">
        <v>330.80230000000006</v>
      </c>
      <c r="E376" s="24">
        <v>79.041899999999998</v>
      </c>
      <c r="F376" s="25">
        <v>26.146599999999999</v>
      </c>
      <c r="G376" s="24">
        <v>21.227799999999998</v>
      </c>
      <c r="H376" s="25">
        <v>22.536799999999999</v>
      </c>
      <c r="I376" s="24">
        <v>13.498200000000001</v>
      </c>
      <c r="J376" s="25"/>
      <c r="K376" s="24"/>
      <c r="L376" s="25">
        <v>18.621799999999997</v>
      </c>
      <c r="M376" s="24">
        <v>11.3721</v>
      </c>
      <c r="N376" s="25">
        <v>0</v>
      </c>
      <c r="O376" s="24">
        <v>0</v>
      </c>
      <c r="P376" s="25"/>
      <c r="Q376" s="24"/>
      <c r="R376" s="25">
        <v>545.45050000000026</v>
      </c>
      <c r="S376" s="24">
        <v>93.957599999999999</v>
      </c>
    </row>
    <row r="377" spans="1:19" ht="15" hidden="1" customHeight="1" x14ac:dyDescent="0.2">
      <c r="A377" s="13">
        <v>2018</v>
      </c>
      <c r="B377" s="12" t="s">
        <v>52</v>
      </c>
      <c r="C377" s="11" t="s">
        <v>51</v>
      </c>
      <c r="D377" s="25">
        <v>300.94620000000003</v>
      </c>
      <c r="E377" s="24">
        <v>29.508500000000005</v>
      </c>
      <c r="F377" s="25">
        <v>41.2117</v>
      </c>
      <c r="G377" s="24">
        <v>30.226700000000001</v>
      </c>
      <c r="H377" s="25">
        <v>1.1794</v>
      </c>
      <c r="I377" s="24"/>
      <c r="J377" s="25">
        <v>4.3571</v>
      </c>
      <c r="K377" s="24"/>
      <c r="L377" s="25">
        <v>46.6997</v>
      </c>
      <c r="M377" s="24">
        <v>38.2988</v>
      </c>
      <c r="N377" s="25">
        <v>22.488399999999999</v>
      </c>
      <c r="O377" s="24">
        <v>13.8901</v>
      </c>
      <c r="P377" s="25"/>
      <c r="Q377" s="24"/>
      <c r="R377" s="25">
        <v>677.90550000000019</v>
      </c>
      <c r="S377" s="24">
        <v>24.860800000000001</v>
      </c>
    </row>
    <row r="378" spans="1:19" ht="15" hidden="1" customHeight="1" x14ac:dyDescent="0.2">
      <c r="A378" s="13">
        <v>2018</v>
      </c>
      <c r="B378" s="12" t="s">
        <v>50</v>
      </c>
      <c r="C378" s="11" t="s">
        <v>49</v>
      </c>
      <c r="D378" s="25">
        <v>472.76550000000026</v>
      </c>
      <c r="E378" s="24">
        <v>39.940100000000001</v>
      </c>
      <c r="F378" s="25">
        <v>88.447199999999995</v>
      </c>
      <c r="G378" s="24">
        <v>44.758600000000001</v>
      </c>
      <c r="H378" s="25">
        <v>11.936399999999999</v>
      </c>
      <c r="I378" s="24">
        <v>11.936399999999999</v>
      </c>
      <c r="J378" s="25">
        <v>4.0045999999999999</v>
      </c>
      <c r="K378" s="24">
        <v>0.20630000000000001</v>
      </c>
      <c r="L378" s="25">
        <v>58.411200000000001</v>
      </c>
      <c r="M378" s="24">
        <v>49.555900000000001</v>
      </c>
      <c r="N378" s="25">
        <v>1.0811999999999999</v>
      </c>
      <c r="O378" s="24">
        <v>1.0811999999999999</v>
      </c>
      <c r="P378" s="25"/>
      <c r="Q378" s="24"/>
      <c r="R378" s="25">
        <v>289.89409999999998</v>
      </c>
      <c r="S378" s="24">
        <v>56.046900000000001</v>
      </c>
    </row>
    <row r="379" spans="1:19" ht="15" hidden="1" customHeight="1" x14ac:dyDescent="0.2">
      <c r="A379" s="13">
        <v>2018</v>
      </c>
      <c r="B379" s="12" t="s">
        <v>48</v>
      </c>
      <c r="C379" s="11" t="s">
        <v>47</v>
      </c>
      <c r="D379" s="25">
        <v>41.513800000000003</v>
      </c>
      <c r="E379" s="24">
        <v>11.284800000000001</v>
      </c>
      <c r="F379" s="25">
        <v>113.01729999999999</v>
      </c>
      <c r="G379" s="24">
        <v>85.58059999999999</v>
      </c>
      <c r="H379" s="25">
        <v>3.7473000000000001</v>
      </c>
      <c r="I379" s="24">
        <v>3.7473000000000001</v>
      </c>
      <c r="J379" s="25">
        <v>2.5415000000000001</v>
      </c>
      <c r="K379" s="24">
        <v>2.5415000000000001</v>
      </c>
      <c r="L379" s="25">
        <v>44.695699999999995</v>
      </c>
      <c r="M379" s="24">
        <v>34.240199999999994</v>
      </c>
      <c r="N379" s="25">
        <v>0</v>
      </c>
      <c r="O379" s="24">
        <v>0</v>
      </c>
      <c r="P379" s="25">
        <v>5.7931999999999988</v>
      </c>
      <c r="Q379" s="24">
        <v>4.6707000000000001</v>
      </c>
      <c r="R379" s="25">
        <v>113.5891</v>
      </c>
      <c r="S379" s="24">
        <v>60.508499999999998</v>
      </c>
    </row>
    <row r="380" spans="1:19" ht="15" hidden="1" customHeight="1" x14ac:dyDescent="0.2">
      <c r="A380" s="23">
        <v>2018</v>
      </c>
      <c r="B380" s="22" t="s">
        <v>46</v>
      </c>
      <c r="C380" s="21" t="s">
        <v>45</v>
      </c>
      <c r="D380" s="20">
        <v>126.42189999999999</v>
      </c>
      <c r="E380" s="19">
        <v>2.1000999999999999</v>
      </c>
      <c r="F380" s="20">
        <v>9.5798000000000005</v>
      </c>
      <c r="G380" s="19">
        <v>5.6062000000000003</v>
      </c>
      <c r="H380" s="20">
        <v>9.4428999999999998</v>
      </c>
      <c r="I380" s="19"/>
      <c r="J380" s="20"/>
      <c r="K380" s="19"/>
      <c r="L380" s="20">
        <v>20.7303</v>
      </c>
      <c r="M380" s="19">
        <v>8.0642999999999994</v>
      </c>
      <c r="N380" s="20">
        <v>0.29270000000000002</v>
      </c>
      <c r="O380" s="19">
        <v>0</v>
      </c>
      <c r="P380" s="20">
        <v>45.600600000000007</v>
      </c>
      <c r="Q380" s="19">
        <v>20.805299999999999</v>
      </c>
      <c r="R380" s="20">
        <v>8.3028999999999993</v>
      </c>
      <c r="S380" s="19">
        <v>1.5137</v>
      </c>
    </row>
    <row r="381" spans="1:19" ht="15" hidden="1" customHeight="1" x14ac:dyDescent="0.2">
      <c r="A381" s="13">
        <v>2018</v>
      </c>
      <c r="B381" s="12" t="s">
        <v>44</v>
      </c>
      <c r="C381" s="11" t="s">
        <v>43</v>
      </c>
      <c r="D381" s="25">
        <v>88.45750000000001</v>
      </c>
      <c r="E381" s="24">
        <v>5.6547000000000001</v>
      </c>
      <c r="F381" s="25">
        <v>27.266299999999998</v>
      </c>
      <c r="G381" s="24">
        <v>25.836499999999997</v>
      </c>
      <c r="H381" s="25">
        <v>0.4819</v>
      </c>
      <c r="I381" s="24"/>
      <c r="J381" s="25">
        <v>0.86919999999999997</v>
      </c>
      <c r="K381" s="24"/>
      <c r="L381" s="25">
        <v>55.179299999999998</v>
      </c>
      <c r="M381" s="24">
        <v>16.367699999999999</v>
      </c>
      <c r="N381" s="25">
        <v>0</v>
      </c>
      <c r="O381" s="24">
        <v>0</v>
      </c>
      <c r="P381" s="25"/>
      <c r="Q381" s="24"/>
      <c r="R381" s="25"/>
      <c r="S381" s="24"/>
    </row>
    <row r="382" spans="1:19" ht="15" hidden="1" customHeight="1" x14ac:dyDescent="0.2">
      <c r="A382" s="13">
        <v>2018</v>
      </c>
      <c r="B382" s="12" t="s">
        <v>42</v>
      </c>
      <c r="C382" s="11" t="s">
        <v>41</v>
      </c>
      <c r="D382" s="25">
        <v>6.7534000000000001</v>
      </c>
      <c r="E382" s="24">
        <v>0.88539999999999996</v>
      </c>
      <c r="F382" s="25">
        <v>20.040999999999997</v>
      </c>
      <c r="G382" s="24">
        <v>11.892000000000001</v>
      </c>
      <c r="H382" s="25"/>
      <c r="I382" s="24"/>
      <c r="J382" s="25">
        <v>4.8216000000000001</v>
      </c>
      <c r="K382" s="24">
        <v>3.6608000000000001</v>
      </c>
      <c r="L382" s="25">
        <v>23.511899999999997</v>
      </c>
      <c r="M382" s="24">
        <v>23.511899999999997</v>
      </c>
      <c r="N382" s="25">
        <v>0</v>
      </c>
      <c r="O382" s="24">
        <v>0</v>
      </c>
      <c r="P382" s="25"/>
      <c r="Q382" s="24"/>
      <c r="R382" s="25">
        <v>223.81529999999998</v>
      </c>
      <c r="S382" s="24">
        <v>47.812400000000004</v>
      </c>
    </row>
    <row r="383" spans="1:19" ht="15" hidden="1" customHeight="1" x14ac:dyDescent="0.2">
      <c r="A383" s="13">
        <v>2018</v>
      </c>
      <c r="B383" s="12" t="s">
        <v>40</v>
      </c>
      <c r="C383" s="11" t="s">
        <v>39</v>
      </c>
      <c r="D383" s="25">
        <v>29.584699999999998</v>
      </c>
      <c r="E383" s="24">
        <v>6.9220000000000006</v>
      </c>
      <c r="F383" s="25">
        <v>25.300500000000003</v>
      </c>
      <c r="G383" s="24">
        <v>15.0944</v>
      </c>
      <c r="H383" s="25">
        <v>1.3062</v>
      </c>
      <c r="I383" s="24">
        <v>0.31240000000000001</v>
      </c>
      <c r="J383" s="25">
        <v>1.2256</v>
      </c>
      <c r="K383" s="24"/>
      <c r="L383" s="25">
        <v>14.469900000000001</v>
      </c>
      <c r="M383" s="24">
        <v>12.0496</v>
      </c>
      <c r="N383" s="25">
        <v>4.3085000000000004</v>
      </c>
      <c r="O383" s="24">
        <v>3.2446999999999999</v>
      </c>
      <c r="P383" s="25"/>
      <c r="Q383" s="24"/>
      <c r="R383" s="25">
        <v>322.87279999999998</v>
      </c>
      <c r="S383" s="24">
        <v>111.94590000000001</v>
      </c>
    </row>
    <row r="384" spans="1:19" ht="15" hidden="1" customHeight="1" x14ac:dyDescent="0.2">
      <c r="A384" s="13">
        <v>2018</v>
      </c>
      <c r="B384" s="12" t="s">
        <v>38</v>
      </c>
      <c r="C384" s="11" t="s">
        <v>37</v>
      </c>
      <c r="D384" s="25"/>
      <c r="E384" s="24"/>
      <c r="F384" s="25">
        <v>3.3079999999999998</v>
      </c>
      <c r="G384" s="24">
        <v>3.3079999999999998</v>
      </c>
      <c r="H384" s="25"/>
      <c r="I384" s="24"/>
      <c r="J384" s="25"/>
      <c r="K384" s="24"/>
      <c r="L384" s="25">
        <v>8.3207000000000004</v>
      </c>
      <c r="M384" s="24">
        <v>8.3207000000000004</v>
      </c>
      <c r="N384" s="25">
        <v>0</v>
      </c>
      <c r="O384" s="24">
        <v>0</v>
      </c>
      <c r="P384" s="25"/>
      <c r="Q384" s="24"/>
      <c r="R384" s="25">
        <v>59.212799999999994</v>
      </c>
      <c r="S384" s="24"/>
    </row>
    <row r="385" spans="1:19" ht="15" hidden="1" customHeight="1" x14ac:dyDescent="0.2">
      <c r="A385" s="13">
        <v>2018</v>
      </c>
      <c r="B385" s="12" t="s">
        <v>36</v>
      </c>
      <c r="C385" s="11" t="s">
        <v>35</v>
      </c>
      <c r="D385" s="25">
        <v>14.083299999999998</v>
      </c>
      <c r="E385" s="24"/>
      <c r="F385" s="25">
        <v>92.293699999999987</v>
      </c>
      <c r="G385" s="24">
        <v>81.047599999999989</v>
      </c>
      <c r="H385" s="25">
        <v>1.9336</v>
      </c>
      <c r="I385" s="24">
        <v>1.9336</v>
      </c>
      <c r="J385" s="25">
        <v>9.8833000000000002</v>
      </c>
      <c r="K385" s="24">
        <v>9.8833000000000002</v>
      </c>
      <c r="L385" s="25">
        <v>42.587600000000002</v>
      </c>
      <c r="M385" s="24">
        <v>22.697200000000002</v>
      </c>
      <c r="N385" s="25">
        <v>5.1582000000000008</v>
      </c>
      <c r="O385" s="24">
        <v>0.10929999999999999</v>
      </c>
      <c r="P385" s="25"/>
      <c r="Q385" s="24"/>
      <c r="R385" s="25">
        <v>1088.7589000000005</v>
      </c>
      <c r="S385" s="24">
        <v>246.08699999999999</v>
      </c>
    </row>
    <row r="386" spans="1:19" ht="15" hidden="1" customHeight="1" x14ac:dyDescent="0.2">
      <c r="A386" s="13">
        <v>2018</v>
      </c>
      <c r="B386" s="12" t="s">
        <v>34</v>
      </c>
      <c r="C386" s="11" t="s">
        <v>33</v>
      </c>
      <c r="D386" s="25">
        <v>59.753499999999995</v>
      </c>
      <c r="E386" s="24">
        <v>31.709599999999995</v>
      </c>
      <c r="F386" s="25">
        <v>25.092000000000002</v>
      </c>
      <c r="G386" s="24">
        <v>16.1341</v>
      </c>
      <c r="H386" s="25">
        <v>1.2695000000000001</v>
      </c>
      <c r="I386" s="24"/>
      <c r="J386" s="25">
        <v>3.2431999999999999</v>
      </c>
      <c r="K386" s="24"/>
      <c r="L386" s="25">
        <v>59.031600000000005</v>
      </c>
      <c r="M386" s="24">
        <v>43.996200000000002</v>
      </c>
      <c r="N386" s="25">
        <v>5.5016999999999996</v>
      </c>
      <c r="O386" s="24">
        <v>0</v>
      </c>
      <c r="P386" s="25"/>
      <c r="Q386" s="24"/>
      <c r="R386" s="25">
        <v>349.84409999999991</v>
      </c>
      <c r="S386" s="24">
        <v>84.086800000000011</v>
      </c>
    </row>
    <row r="387" spans="1:19" ht="15" hidden="1" customHeight="1" x14ac:dyDescent="0.2">
      <c r="A387" s="13">
        <v>2018</v>
      </c>
      <c r="B387" s="12" t="s">
        <v>32</v>
      </c>
      <c r="C387" s="11" t="s">
        <v>31</v>
      </c>
      <c r="D387" s="25">
        <v>178.83520000000004</v>
      </c>
      <c r="E387" s="24">
        <v>19.713900000000002</v>
      </c>
      <c r="F387" s="25">
        <v>68.055700000000002</v>
      </c>
      <c r="G387" s="24">
        <v>23.815799999999996</v>
      </c>
      <c r="H387" s="25">
        <v>3.1398000000000001</v>
      </c>
      <c r="I387" s="24"/>
      <c r="J387" s="25">
        <v>3.6664000000000003</v>
      </c>
      <c r="K387" s="24"/>
      <c r="L387" s="25">
        <v>93.309699999999992</v>
      </c>
      <c r="M387" s="24">
        <v>80.0976</v>
      </c>
      <c r="N387" s="25">
        <v>0.72260000000000002</v>
      </c>
      <c r="O387" s="24">
        <v>0</v>
      </c>
      <c r="P387" s="25">
        <v>8.7172999999999998</v>
      </c>
      <c r="Q387" s="24">
        <v>7.8131000000000004</v>
      </c>
      <c r="R387" s="25">
        <v>46.094200000000001</v>
      </c>
      <c r="S387" s="24">
        <v>18.037400000000002</v>
      </c>
    </row>
    <row r="388" spans="1:19" ht="15" hidden="1" customHeight="1" x14ac:dyDescent="0.2">
      <c r="A388" s="13">
        <v>2018</v>
      </c>
      <c r="B388" s="12" t="s">
        <v>30</v>
      </c>
      <c r="C388" s="11" t="s">
        <v>29</v>
      </c>
      <c r="D388" s="25">
        <v>25.997</v>
      </c>
      <c r="E388" s="24">
        <v>13.0168</v>
      </c>
      <c r="F388" s="25">
        <v>49.973500000000001</v>
      </c>
      <c r="G388" s="24">
        <v>25.609000000000002</v>
      </c>
      <c r="H388" s="25"/>
      <c r="I388" s="24"/>
      <c r="J388" s="25"/>
      <c r="K388" s="24"/>
      <c r="L388" s="25">
        <v>47.860599999999998</v>
      </c>
      <c r="M388" s="24">
        <v>10.3987</v>
      </c>
      <c r="N388" s="25">
        <v>1.6035999999999999</v>
      </c>
      <c r="O388" s="24">
        <v>0</v>
      </c>
      <c r="P388" s="25"/>
      <c r="Q388" s="24"/>
      <c r="R388" s="25">
        <v>16.614899999999999</v>
      </c>
      <c r="S388" s="24">
        <v>15.8718</v>
      </c>
    </row>
    <row r="389" spans="1:19" ht="15" hidden="1" customHeight="1" x14ac:dyDescent="0.2">
      <c r="A389" s="23">
        <v>2018</v>
      </c>
      <c r="B389" s="22" t="s">
        <v>28</v>
      </c>
      <c r="C389" s="21" t="s">
        <v>27</v>
      </c>
      <c r="D389" s="20">
        <v>50.2502</v>
      </c>
      <c r="E389" s="19">
        <v>10.3536</v>
      </c>
      <c r="F389" s="20">
        <v>26.884699999999995</v>
      </c>
      <c r="G389" s="19">
        <v>22.796099999999999</v>
      </c>
      <c r="H389" s="20">
        <v>2.1762999999999999</v>
      </c>
      <c r="I389" s="19">
        <v>2.1762999999999999</v>
      </c>
      <c r="J389" s="20">
        <v>1.5257000000000001</v>
      </c>
      <c r="K389" s="19"/>
      <c r="L389" s="20">
        <v>64.506100000000004</v>
      </c>
      <c r="M389" s="19">
        <v>50.709900000000005</v>
      </c>
      <c r="N389" s="20">
        <v>4.8539000000000003</v>
      </c>
      <c r="O389" s="19">
        <v>0</v>
      </c>
      <c r="P389" s="20"/>
      <c r="Q389" s="19"/>
      <c r="R389" s="20">
        <v>86.151299999999992</v>
      </c>
      <c r="S389" s="19">
        <v>49.152500000000003</v>
      </c>
    </row>
    <row r="390" spans="1:19" ht="15" hidden="1" customHeight="1" x14ac:dyDescent="0.2">
      <c r="A390" s="13">
        <v>2018</v>
      </c>
      <c r="B390" s="12" t="s">
        <v>26</v>
      </c>
      <c r="C390" s="11" t="s">
        <v>25</v>
      </c>
      <c r="D390" s="25">
        <v>104.30199999999999</v>
      </c>
      <c r="E390" s="24">
        <v>9.514800000000001</v>
      </c>
      <c r="F390" s="25">
        <v>111.1728</v>
      </c>
      <c r="G390" s="24">
        <v>103.36009999999999</v>
      </c>
      <c r="H390" s="25"/>
      <c r="I390" s="24"/>
      <c r="J390" s="25"/>
      <c r="K390" s="24"/>
      <c r="L390" s="25">
        <v>35.696399999999997</v>
      </c>
      <c r="M390" s="24">
        <v>24.437599999999996</v>
      </c>
      <c r="N390" s="25">
        <v>0.67830000000000001</v>
      </c>
      <c r="O390" s="24">
        <v>0.67830000000000001</v>
      </c>
      <c r="P390" s="25">
        <v>17.857799999999997</v>
      </c>
      <c r="Q390" s="24">
        <v>17.857799999999997</v>
      </c>
      <c r="R390" s="25">
        <v>68.480699999999985</v>
      </c>
      <c r="S390" s="24">
        <v>3.1657000000000002</v>
      </c>
    </row>
    <row r="391" spans="1:19" ht="15" hidden="1" customHeight="1" x14ac:dyDescent="0.2">
      <c r="A391" s="13">
        <v>2018</v>
      </c>
      <c r="B391" s="12" t="s">
        <v>24</v>
      </c>
      <c r="C391" s="11" t="s">
        <v>23</v>
      </c>
      <c r="D391" s="25">
        <v>156.97279999999998</v>
      </c>
      <c r="E391" s="24">
        <v>25.257700000000003</v>
      </c>
      <c r="F391" s="25">
        <v>269.07419999999996</v>
      </c>
      <c r="G391" s="24">
        <v>197.54330000000004</v>
      </c>
      <c r="H391" s="25">
        <v>0.98460000000000003</v>
      </c>
      <c r="I391" s="24">
        <v>0.98460000000000003</v>
      </c>
      <c r="J391" s="25">
        <v>6.5842999999999998</v>
      </c>
      <c r="K391" s="24">
        <v>4.1658999999999997</v>
      </c>
      <c r="L391" s="25">
        <v>151.35530000000003</v>
      </c>
      <c r="M391" s="24">
        <v>123.01550000000002</v>
      </c>
      <c r="N391" s="25">
        <v>0</v>
      </c>
      <c r="O391" s="24">
        <v>0</v>
      </c>
      <c r="P391" s="25">
        <v>12.744700000000002</v>
      </c>
      <c r="Q391" s="24">
        <v>12.744700000000002</v>
      </c>
      <c r="R391" s="25">
        <v>157.88300000000001</v>
      </c>
      <c r="S391" s="24">
        <v>24.220799999999997</v>
      </c>
    </row>
    <row r="392" spans="1:19" ht="15" hidden="1" customHeight="1" x14ac:dyDescent="0.2">
      <c r="A392" s="13">
        <v>2018</v>
      </c>
      <c r="B392" s="12" t="s">
        <v>22</v>
      </c>
      <c r="C392" s="11" t="s">
        <v>21</v>
      </c>
      <c r="D392" s="25">
        <v>51.924999999999997</v>
      </c>
      <c r="E392" s="24">
        <v>29.4468</v>
      </c>
      <c r="F392" s="25">
        <v>161.03989999999996</v>
      </c>
      <c r="G392" s="24">
        <v>137.64529999999999</v>
      </c>
      <c r="H392" s="25">
        <v>4.4805000000000001</v>
      </c>
      <c r="I392" s="24">
        <v>4.4805000000000001</v>
      </c>
      <c r="J392" s="25">
        <v>20.798299999999998</v>
      </c>
      <c r="K392" s="24"/>
      <c r="L392" s="25">
        <v>64.865499999999997</v>
      </c>
      <c r="M392" s="24">
        <v>27.875400000000006</v>
      </c>
      <c r="N392" s="25">
        <v>0</v>
      </c>
      <c r="O392" s="24">
        <v>0</v>
      </c>
      <c r="P392" s="25"/>
      <c r="Q392" s="24"/>
      <c r="R392" s="25">
        <v>44.006499999999996</v>
      </c>
      <c r="S392" s="24">
        <v>2.6791</v>
      </c>
    </row>
    <row r="393" spans="1:19" ht="15" hidden="1" customHeight="1" x14ac:dyDescent="0.2">
      <c r="A393" s="13">
        <v>2018</v>
      </c>
      <c r="B393" s="12" t="s">
        <v>20</v>
      </c>
      <c r="C393" s="11" t="s">
        <v>19</v>
      </c>
      <c r="D393" s="25">
        <v>83.689000000000007</v>
      </c>
      <c r="E393" s="24">
        <v>12.638299999999999</v>
      </c>
      <c r="F393" s="25">
        <v>74.036599999999993</v>
      </c>
      <c r="G393" s="24">
        <v>30.405399999999993</v>
      </c>
      <c r="H393" s="25">
        <v>3.5877999999999997</v>
      </c>
      <c r="I393" s="24">
        <v>1.3048</v>
      </c>
      <c r="J393" s="25">
        <v>6.2751999999999999</v>
      </c>
      <c r="K393" s="24">
        <v>2.9502000000000002</v>
      </c>
      <c r="L393" s="25">
        <v>101.98059999999998</v>
      </c>
      <c r="M393" s="24">
        <v>44.998999999999995</v>
      </c>
      <c r="N393" s="25">
        <v>4.0077999999999996</v>
      </c>
      <c r="O393" s="24">
        <v>4.0077999999999996</v>
      </c>
      <c r="P393" s="25">
        <v>167.90900000000011</v>
      </c>
      <c r="Q393" s="24">
        <v>149.58290000000005</v>
      </c>
      <c r="R393" s="25">
        <v>20.7773</v>
      </c>
      <c r="S393" s="24"/>
    </row>
    <row r="394" spans="1:19" ht="15" hidden="1" customHeight="1" x14ac:dyDescent="0.2">
      <c r="A394" s="13">
        <v>2018</v>
      </c>
      <c r="B394" s="12" t="s">
        <v>18</v>
      </c>
      <c r="C394" s="11" t="s">
        <v>17</v>
      </c>
      <c r="D394" s="25">
        <v>130.2457</v>
      </c>
      <c r="E394" s="24">
        <v>33.7744</v>
      </c>
      <c r="F394" s="25">
        <v>99.509600000000006</v>
      </c>
      <c r="G394" s="24">
        <v>83.194000000000017</v>
      </c>
      <c r="H394" s="25">
        <v>0.84960000000000002</v>
      </c>
      <c r="I394" s="24">
        <v>0.84960000000000002</v>
      </c>
      <c r="J394" s="25">
        <v>0.56869999999999998</v>
      </c>
      <c r="K394" s="24">
        <v>0.30409999999999998</v>
      </c>
      <c r="L394" s="25">
        <v>7.0619999999999994</v>
      </c>
      <c r="M394" s="24">
        <v>4.5545999999999998</v>
      </c>
      <c r="N394" s="25">
        <v>0.27210000000000001</v>
      </c>
      <c r="O394" s="24">
        <v>0</v>
      </c>
      <c r="P394" s="25">
        <v>27.8752</v>
      </c>
      <c r="Q394" s="24">
        <v>25.119600000000002</v>
      </c>
      <c r="R394" s="25">
        <v>277.85949999999997</v>
      </c>
      <c r="S394" s="24">
        <v>67.888299999999987</v>
      </c>
    </row>
    <row r="395" spans="1:19" ht="15" hidden="1" customHeight="1" x14ac:dyDescent="0.2">
      <c r="A395" s="13">
        <v>2018</v>
      </c>
      <c r="B395" s="12" t="s">
        <v>16</v>
      </c>
      <c r="C395" s="11" t="s">
        <v>130</v>
      </c>
      <c r="D395" s="25">
        <v>227.47750000000002</v>
      </c>
      <c r="E395" s="24">
        <v>18.1571</v>
      </c>
      <c r="F395" s="25">
        <v>220.76670000000001</v>
      </c>
      <c r="G395" s="24">
        <v>132.1301</v>
      </c>
      <c r="H395" s="25">
        <v>5.9375999999999998</v>
      </c>
      <c r="I395" s="24">
        <v>5.9375999999999998</v>
      </c>
      <c r="J395" s="25"/>
      <c r="K395" s="24"/>
      <c r="L395" s="25">
        <v>60.751099999999994</v>
      </c>
      <c r="M395" s="24">
        <v>30.872700000000002</v>
      </c>
      <c r="N395" s="25">
        <v>0.30590000000000001</v>
      </c>
      <c r="O395" s="24">
        <v>0</v>
      </c>
      <c r="P395" s="25">
        <v>24.261300000000002</v>
      </c>
      <c r="Q395" s="24">
        <v>23.421600000000002</v>
      </c>
      <c r="R395" s="25">
        <v>60.024700000000003</v>
      </c>
      <c r="S395" s="24">
        <v>34.498800000000003</v>
      </c>
    </row>
    <row r="396" spans="1:19" ht="15" hidden="1" customHeight="1" x14ac:dyDescent="0.2">
      <c r="A396" s="13">
        <v>2018</v>
      </c>
      <c r="B396" s="12" t="s">
        <v>14</v>
      </c>
      <c r="C396" s="11" t="s">
        <v>13</v>
      </c>
      <c r="D396" s="25">
        <v>26.137699999999995</v>
      </c>
      <c r="E396" s="24">
        <v>4.3738000000000001</v>
      </c>
      <c r="F396" s="25">
        <v>122.63019999999997</v>
      </c>
      <c r="G396" s="24">
        <v>19.5869</v>
      </c>
      <c r="H396" s="25"/>
      <c r="I396" s="24"/>
      <c r="J396" s="25"/>
      <c r="K396" s="24"/>
      <c r="L396" s="25">
        <v>9.3897999999999993</v>
      </c>
      <c r="M396" s="24">
        <v>8.1734000000000009</v>
      </c>
      <c r="N396" s="25">
        <v>0.64470000000000005</v>
      </c>
      <c r="O396" s="24">
        <v>0.25209999999999999</v>
      </c>
      <c r="P396" s="25">
        <v>2.5630000000000002</v>
      </c>
      <c r="Q396" s="24">
        <v>2.5630000000000002</v>
      </c>
      <c r="R396" s="25">
        <v>77.197000000000003</v>
      </c>
      <c r="S396" s="24">
        <v>22.647000000000002</v>
      </c>
    </row>
    <row r="397" spans="1:19" ht="15" hidden="1" customHeight="1" x14ac:dyDescent="0.2">
      <c r="A397" s="23">
        <v>2018</v>
      </c>
      <c r="B397" s="22" t="s">
        <v>12</v>
      </c>
      <c r="C397" s="21" t="s">
        <v>11</v>
      </c>
      <c r="D397" s="20">
        <v>256.51080000000002</v>
      </c>
      <c r="E397" s="19">
        <v>34.3386</v>
      </c>
      <c r="F397" s="20">
        <v>405.67300000000006</v>
      </c>
      <c r="G397" s="19">
        <v>242.81309999999999</v>
      </c>
      <c r="H397" s="20">
        <v>6.0681000000000003</v>
      </c>
      <c r="I397" s="19">
        <v>6.0681000000000003</v>
      </c>
      <c r="J397" s="20">
        <v>4.1448</v>
      </c>
      <c r="K397" s="19"/>
      <c r="L397" s="20">
        <v>124.73859999999999</v>
      </c>
      <c r="M397" s="19">
        <v>98.228400000000008</v>
      </c>
      <c r="N397" s="20">
        <v>0</v>
      </c>
      <c r="O397" s="19">
        <v>0</v>
      </c>
      <c r="P397" s="20">
        <v>71.782600000000002</v>
      </c>
      <c r="Q397" s="19">
        <v>70.888000000000005</v>
      </c>
      <c r="R397" s="20">
        <v>63.156199999999998</v>
      </c>
      <c r="S397" s="19">
        <v>18.009900000000002</v>
      </c>
    </row>
    <row r="398" spans="1:19" ht="15" hidden="1" customHeight="1" x14ac:dyDescent="0.2">
      <c r="A398" s="18">
        <v>2018</v>
      </c>
      <c r="B398" s="17">
        <v>9999</v>
      </c>
      <c r="C398" s="16" t="s">
        <v>10</v>
      </c>
      <c r="D398" s="15">
        <f>SUM(D363:D397)</f>
        <v>4648.3672999999999</v>
      </c>
      <c r="E398" s="14">
        <f t="shared" ref="E398:S398" si="49">SUM(E363:E397)</f>
        <v>728.82950000000017</v>
      </c>
      <c r="F398" s="15">
        <f t="shared" si="49"/>
        <v>2880.8663000000001</v>
      </c>
      <c r="G398" s="14">
        <f t="shared" si="49"/>
        <v>1734.9394000000002</v>
      </c>
      <c r="H398" s="15">
        <f t="shared" si="49"/>
        <v>119.68449999999997</v>
      </c>
      <c r="I398" s="14">
        <f t="shared" si="49"/>
        <v>77.544299999999993</v>
      </c>
      <c r="J398" s="15">
        <f t="shared" si="49"/>
        <v>117.8593</v>
      </c>
      <c r="K398" s="14">
        <f t="shared" si="49"/>
        <v>34.370200000000004</v>
      </c>
      <c r="L398" s="15">
        <f t="shared" si="49"/>
        <v>1807.1257999999996</v>
      </c>
      <c r="M398" s="14">
        <f t="shared" si="49"/>
        <v>1288.9042999999997</v>
      </c>
      <c r="N398" s="15">
        <f t="shared" si="49"/>
        <v>100.23599999999998</v>
      </c>
      <c r="O398" s="14">
        <f t="shared" si="49"/>
        <v>47.337900000000005</v>
      </c>
      <c r="P398" s="15">
        <f t="shared" si="49"/>
        <v>558.50590000000011</v>
      </c>
      <c r="Q398" s="14">
        <f t="shared" si="49"/>
        <v>448.60770000000002</v>
      </c>
      <c r="R398" s="15">
        <f t="shared" si="49"/>
        <v>7218.8524000000025</v>
      </c>
      <c r="S398" s="14">
        <f t="shared" si="49"/>
        <v>1385.3288000000002</v>
      </c>
    </row>
    <row r="399" spans="1:19" ht="15" hidden="1" customHeight="1" x14ac:dyDescent="0.2">
      <c r="A399" s="13">
        <v>2018</v>
      </c>
      <c r="B399" s="12">
        <v>1999</v>
      </c>
      <c r="C399" s="11" t="s">
        <v>9</v>
      </c>
      <c r="D399" s="10">
        <f>SUM(D363:D373)</f>
        <v>1835.5031000000001</v>
      </c>
      <c r="E399" s="9">
        <f t="shared" ref="E399:S399" si="50">SUM(E363:E373)</f>
        <v>308.79900000000004</v>
      </c>
      <c r="F399" s="10">
        <f t="shared" si="50"/>
        <v>766.69110000000001</v>
      </c>
      <c r="G399" s="9">
        <f t="shared" si="50"/>
        <v>359.86450000000002</v>
      </c>
      <c r="H399" s="10">
        <f t="shared" si="50"/>
        <v>38.626199999999997</v>
      </c>
      <c r="I399" s="9">
        <f t="shared" si="50"/>
        <v>24.314899999999998</v>
      </c>
      <c r="J399" s="10">
        <f t="shared" si="50"/>
        <v>43.349800000000002</v>
      </c>
      <c r="K399" s="9">
        <f t="shared" si="50"/>
        <v>10.658100000000001</v>
      </c>
      <c r="L399" s="10">
        <f t="shared" si="50"/>
        <v>596.47089999999992</v>
      </c>
      <c r="M399" s="9">
        <f t="shared" si="50"/>
        <v>469.35300000000007</v>
      </c>
      <c r="N399" s="10">
        <f t="shared" si="50"/>
        <v>37.474699999999999</v>
      </c>
      <c r="O399" s="9">
        <f t="shared" si="50"/>
        <v>24.074399999999997</v>
      </c>
      <c r="P399" s="10">
        <f t="shared" si="50"/>
        <v>150.65669999999997</v>
      </c>
      <c r="Q399" s="9">
        <f t="shared" si="50"/>
        <v>91.829699999999988</v>
      </c>
      <c r="R399" s="10">
        <f t="shared" si="50"/>
        <v>2333.4092000000001</v>
      </c>
      <c r="S399" s="9">
        <f t="shared" si="50"/>
        <v>321.8827</v>
      </c>
    </row>
    <row r="400" spans="1:19" ht="15" hidden="1" customHeight="1" x14ac:dyDescent="0.2">
      <c r="A400" s="13">
        <v>2018</v>
      </c>
      <c r="B400" s="12">
        <v>2999</v>
      </c>
      <c r="C400" s="11" t="s">
        <v>8</v>
      </c>
      <c r="D400" s="10">
        <f>SUM(D374:D380)</f>
        <v>1321.8889000000004</v>
      </c>
      <c r="E400" s="9">
        <f t="shared" ref="E400:S400" si="51">SUM(E374:E380)</f>
        <v>164.273</v>
      </c>
      <c r="F400" s="10">
        <f t="shared" si="51"/>
        <v>312.05679999999995</v>
      </c>
      <c r="G400" s="9">
        <f t="shared" si="51"/>
        <v>202.86320000000001</v>
      </c>
      <c r="H400" s="10">
        <f t="shared" si="51"/>
        <v>48.842800000000004</v>
      </c>
      <c r="I400" s="9">
        <f t="shared" si="51"/>
        <v>29.181899999999999</v>
      </c>
      <c r="J400" s="10">
        <f t="shared" si="51"/>
        <v>10.903199999999998</v>
      </c>
      <c r="K400" s="9">
        <f t="shared" si="51"/>
        <v>2.7478000000000002</v>
      </c>
      <c r="L400" s="10">
        <f t="shared" si="51"/>
        <v>246.03819999999999</v>
      </c>
      <c r="M400" s="9">
        <f t="shared" si="51"/>
        <v>189.24519999999998</v>
      </c>
      <c r="N400" s="10">
        <f t="shared" si="51"/>
        <v>34.704000000000008</v>
      </c>
      <c r="O400" s="9">
        <f t="shared" si="51"/>
        <v>14.971299999999999</v>
      </c>
      <c r="P400" s="10">
        <f t="shared" si="51"/>
        <v>74.138300000000001</v>
      </c>
      <c r="Q400" s="9">
        <f t="shared" si="51"/>
        <v>46.787300000000002</v>
      </c>
      <c r="R400" s="10">
        <f t="shared" si="51"/>
        <v>1922.6940000000002</v>
      </c>
      <c r="S400" s="9">
        <f t="shared" si="51"/>
        <v>317.34270000000004</v>
      </c>
    </row>
    <row r="401" spans="1:19" ht="15" hidden="1" customHeight="1" x14ac:dyDescent="0.2">
      <c r="A401" s="13">
        <v>2018</v>
      </c>
      <c r="B401" s="12">
        <v>3999</v>
      </c>
      <c r="C401" s="11" t="s">
        <v>7</v>
      </c>
      <c r="D401" s="10">
        <f>SUM(D381:D389)</f>
        <v>453.71480000000008</v>
      </c>
      <c r="E401" s="9">
        <f t="shared" ref="E401:S401" si="52">SUM(E381:E389)</f>
        <v>88.256</v>
      </c>
      <c r="F401" s="10">
        <f t="shared" si="52"/>
        <v>338.21540000000005</v>
      </c>
      <c r="G401" s="9">
        <f t="shared" si="52"/>
        <v>225.53349999999998</v>
      </c>
      <c r="H401" s="10">
        <f t="shared" si="52"/>
        <v>10.3073</v>
      </c>
      <c r="I401" s="9">
        <f t="shared" si="52"/>
        <v>4.4222999999999999</v>
      </c>
      <c r="J401" s="10">
        <f t="shared" si="52"/>
        <v>25.235000000000003</v>
      </c>
      <c r="K401" s="9">
        <f t="shared" si="52"/>
        <v>13.5441</v>
      </c>
      <c r="L401" s="10">
        <f t="shared" si="52"/>
        <v>408.7774</v>
      </c>
      <c r="M401" s="9">
        <f t="shared" si="52"/>
        <v>268.14949999999999</v>
      </c>
      <c r="N401" s="10">
        <f t="shared" si="52"/>
        <v>22.148499999999999</v>
      </c>
      <c r="O401" s="9">
        <f t="shared" si="52"/>
        <v>3.3540000000000001</v>
      </c>
      <c r="P401" s="10">
        <f t="shared" si="52"/>
        <v>8.7172999999999998</v>
      </c>
      <c r="Q401" s="9">
        <f t="shared" si="52"/>
        <v>7.8131000000000004</v>
      </c>
      <c r="R401" s="10">
        <f t="shared" si="52"/>
        <v>2193.3643000000002</v>
      </c>
      <c r="S401" s="9">
        <f t="shared" si="52"/>
        <v>572.99379999999996</v>
      </c>
    </row>
    <row r="402" spans="1:19" ht="15" hidden="1" customHeight="1" thickBot="1" x14ac:dyDescent="0.25">
      <c r="A402" s="8">
        <v>2018</v>
      </c>
      <c r="B402" s="7">
        <v>4999</v>
      </c>
      <c r="C402" s="6" t="s">
        <v>6</v>
      </c>
      <c r="D402" s="5">
        <f>SUM(D390:D397)</f>
        <v>1037.2605000000001</v>
      </c>
      <c r="E402" s="4">
        <f t="shared" ref="E402:S402" si="53">SUM(E390:E397)</f>
        <v>167.50150000000002</v>
      </c>
      <c r="F402" s="5">
        <f t="shared" si="53"/>
        <v>1463.903</v>
      </c>
      <c r="G402" s="4">
        <f t="shared" si="53"/>
        <v>946.67820000000006</v>
      </c>
      <c r="H402" s="5">
        <f t="shared" si="53"/>
        <v>21.908200000000001</v>
      </c>
      <c r="I402" s="4">
        <f t="shared" si="53"/>
        <v>19.6252</v>
      </c>
      <c r="J402" s="5">
        <f t="shared" si="53"/>
        <v>38.371299999999991</v>
      </c>
      <c r="K402" s="4">
        <f t="shared" si="53"/>
        <v>7.4201999999999995</v>
      </c>
      <c r="L402" s="5">
        <f t="shared" si="53"/>
        <v>555.83929999999998</v>
      </c>
      <c r="M402" s="4">
        <f t="shared" si="53"/>
        <v>362.15660000000003</v>
      </c>
      <c r="N402" s="5">
        <f t="shared" si="53"/>
        <v>5.9088000000000003</v>
      </c>
      <c r="O402" s="4">
        <f t="shared" si="53"/>
        <v>4.9382000000000001</v>
      </c>
      <c r="P402" s="5">
        <f t="shared" si="53"/>
        <v>324.99360000000013</v>
      </c>
      <c r="Q402" s="4">
        <f t="shared" si="53"/>
        <v>302.17760000000004</v>
      </c>
      <c r="R402" s="5">
        <f t="shared" si="53"/>
        <v>769.38490000000013</v>
      </c>
      <c r="S402" s="4">
        <f t="shared" si="53"/>
        <v>173.1096</v>
      </c>
    </row>
    <row r="403" spans="1:19" ht="15" hidden="1" customHeight="1" thickBot="1" x14ac:dyDescent="0.2">
      <c r="A403" s="30">
        <v>2019</v>
      </c>
      <c r="B403" s="29" t="s">
        <v>4</v>
      </c>
      <c r="C403" s="28" t="s">
        <v>3</v>
      </c>
      <c r="D403" s="27">
        <v>161.92050000000009</v>
      </c>
      <c r="E403" s="26">
        <v>35.174300000000002</v>
      </c>
      <c r="F403" s="27">
        <v>88.935300000000012</v>
      </c>
      <c r="G403" s="26">
        <v>50.590599999999995</v>
      </c>
      <c r="H403" s="27">
        <v>0</v>
      </c>
      <c r="I403" s="26">
        <v>0</v>
      </c>
      <c r="J403" s="27">
        <v>2.0518999999999998</v>
      </c>
      <c r="K403" s="26">
        <v>2.0518999999999998</v>
      </c>
      <c r="L403" s="27">
        <v>84.671099999999996</v>
      </c>
      <c r="M403" s="26">
        <v>63.379799999999989</v>
      </c>
      <c r="N403" s="27">
        <v>2.5045000000000002</v>
      </c>
      <c r="O403" s="26">
        <v>1.3035000000000001</v>
      </c>
      <c r="P403" s="27">
        <v>7.6310000000000002</v>
      </c>
      <c r="Q403" s="26">
        <v>7.6310000000000002</v>
      </c>
      <c r="R403" s="27">
        <v>38.279400000000003</v>
      </c>
      <c r="S403" s="26">
        <v>18.448799999999999</v>
      </c>
    </row>
    <row r="404" spans="1:19" ht="15" hidden="1" customHeight="1" x14ac:dyDescent="0.2">
      <c r="A404" s="13">
        <v>2019</v>
      </c>
      <c r="B404" s="12" t="s">
        <v>78</v>
      </c>
      <c r="C404" s="11" t="s">
        <v>77</v>
      </c>
      <c r="D404" s="25">
        <v>14.598199999999999</v>
      </c>
      <c r="E404" s="24">
        <v>0</v>
      </c>
      <c r="F404" s="25">
        <v>45.788899999999998</v>
      </c>
      <c r="G404" s="24">
        <v>12.5739</v>
      </c>
      <c r="H404" s="25">
        <v>8.4267000000000003</v>
      </c>
      <c r="I404" s="24">
        <v>8.4267000000000003</v>
      </c>
      <c r="J404" s="25">
        <v>1.7751999999999999</v>
      </c>
      <c r="K404" s="24">
        <v>0</v>
      </c>
      <c r="L404" s="25">
        <v>38.365500000000004</v>
      </c>
      <c r="M404" s="24">
        <v>24.113800000000001</v>
      </c>
      <c r="N404" s="25">
        <v>0.12770000000000001</v>
      </c>
      <c r="O404" s="24">
        <v>0.12770000000000001</v>
      </c>
      <c r="P404" s="25">
        <v>2.5388000000000002</v>
      </c>
      <c r="Q404" s="24">
        <v>2.5388000000000002</v>
      </c>
      <c r="R404" s="25">
        <v>51.535199999999996</v>
      </c>
      <c r="S404" s="24">
        <v>0</v>
      </c>
    </row>
    <row r="405" spans="1:19" ht="15" hidden="1" customHeight="1" x14ac:dyDescent="0.2">
      <c r="A405" s="13">
        <v>2019</v>
      </c>
      <c r="B405" s="12" t="s">
        <v>76</v>
      </c>
      <c r="C405" s="11" t="s">
        <v>75</v>
      </c>
      <c r="D405" s="25">
        <v>511.83629999999988</v>
      </c>
      <c r="E405" s="24">
        <v>162.19399999999999</v>
      </c>
      <c r="F405" s="25">
        <v>123.64110000000001</v>
      </c>
      <c r="G405" s="24">
        <v>97.403199999999998</v>
      </c>
      <c r="H405" s="25">
        <v>17.878899999999998</v>
      </c>
      <c r="I405" s="24">
        <v>14.778799999999999</v>
      </c>
      <c r="J405" s="25">
        <v>9.9109999999999996</v>
      </c>
      <c r="K405" s="24">
        <v>4.7647999999999993</v>
      </c>
      <c r="L405" s="25">
        <v>125.00909999999998</v>
      </c>
      <c r="M405" s="24">
        <v>102.82459999999998</v>
      </c>
      <c r="N405" s="25">
        <v>15.4057</v>
      </c>
      <c r="O405" s="24">
        <v>15.071</v>
      </c>
      <c r="P405" s="25">
        <v>29.886399999999998</v>
      </c>
      <c r="Q405" s="24">
        <v>29.886399999999998</v>
      </c>
      <c r="R405" s="25">
        <v>508.38799999999998</v>
      </c>
      <c r="S405" s="24">
        <v>147.3938</v>
      </c>
    </row>
    <row r="406" spans="1:19" ht="15" hidden="1" customHeight="1" x14ac:dyDescent="0.2">
      <c r="A406" s="13">
        <v>2019</v>
      </c>
      <c r="B406" s="12" t="s">
        <v>74</v>
      </c>
      <c r="C406" s="11" t="s">
        <v>73</v>
      </c>
      <c r="D406" s="25">
        <v>31.0167</v>
      </c>
      <c r="E406" s="24">
        <v>7.1079999999999997</v>
      </c>
      <c r="F406" s="25">
        <v>60.896299999999997</v>
      </c>
      <c r="G406" s="24">
        <v>11.6843</v>
      </c>
      <c r="H406" s="25">
        <v>0</v>
      </c>
      <c r="I406" s="24">
        <v>0</v>
      </c>
      <c r="J406" s="25">
        <v>0</v>
      </c>
      <c r="K406" s="24">
        <v>0</v>
      </c>
      <c r="L406" s="25">
        <v>18.664100000000001</v>
      </c>
      <c r="M406" s="24">
        <v>15.964700000000001</v>
      </c>
      <c r="N406" s="25">
        <v>0</v>
      </c>
      <c r="O406" s="24">
        <v>0</v>
      </c>
      <c r="P406" s="25">
        <v>1.4997</v>
      </c>
      <c r="Q406" s="24">
        <v>0</v>
      </c>
      <c r="R406" s="25">
        <v>28.384799999999995</v>
      </c>
      <c r="S406" s="24">
        <v>4.1234999999999999</v>
      </c>
    </row>
    <row r="407" spans="1:19" ht="15" hidden="1" customHeight="1" x14ac:dyDescent="0.2">
      <c r="A407" s="13">
        <v>2019</v>
      </c>
      <c r="B407" s="12" t="s">
        <v>72</v>
      </c>
      <c r="C407" s="11" t="s">
        <v>71</v>
      </c>
      <c r="D407" s="25">
        <v>47.369700000000002</v>
      </c>
      <c r="E407" s="24">
        <v>9.2866999999999997</v>
      </c>
      <c r="F407" s="25">
        <v>44.731899999999996</v>
      </c>
      <c r="G407" s="24">
        <v>42.151499999999992</v>
      </c>
      <c r="H407" s="25">
        <v>0</v>
      </c>
      <c r="I407" s="24">
        <v>0</v>
      </c>
      <c r="J407" s="25">
        <v>0</v>
      </c>
      <c r="K407" s="24">
        <v>0</v>
      </c>
      <c r="L407" s="25">
        <v>80.614499999999992</v>
      </c>
      <c r="M407" s="24">
        <v>80.614499999999992</v>
      </c>
      <c r="N407" s="25">
        <v>0</v>
      </c>
      <c r="O407" s="24">
        <v>0</v>
      </c>
      <c r="P407" s="25">
        <v>12.657299999999999</v>
      </c>
      <c r="Q407" s="24">
        <v>12.657299999999999</v>
      </c>
      <c r="R407" s="25">
        <v>13.961600000000001</v>
      </c>
      <c r="S407" s="24">
        <v>4.2645</v>
      </c>
    </row>
    <row r="408" spans="1:19" ht="15" hidden="1" customHeight="1" x14ac:dyDescent="0.2">
      <c r="A408" s="13">
        <v>2019</v>
      </c>
      <c r="B408" s="12" t="s">
        <v>70</v>
      </c>
      <c r="C408" s="11" t="s">
        <v>69</v>
      </c>
      <c r="D408" s="25">
        <v>239.39879999999999</v>
      </c>
      <c r="E408" s="24">
        <v>19.925499999999996</v>
      </c>
      <c r="F408" s="25">
        <v>9.5046999999999997</v>
      </c>
      <c r="G408" s="24">
        <v>4.8266</v>
      </c>
      <c r="H408" s="25">
        <v>0</v>
      </c>
      <c r="I408" s="24">
        <v>0</v>
      </c>
      <c r="J408" s="25">
        <v>0</v>
      </c>
      <c r="K408" s="24">
        <v>0</v>
      </c>
      <c r="L408" s="25">
        <v>35.936499999999995</v>
      </c>
      <c r="M408" s="24">
        <v>34.330100000000002</v>
      </c>
      <c r="N408" s="25">
        <v>0</v>
      </c>
      <c r="O408" s="24">
        <v>0</v>
      </c>
      <c r="P408" s="25">
        <v>13.618</v>
      </c>
      <c r="Q408" s="24">
        <v>2.2613000000000003</v>
      </c>
      <c r="R408" s="25">
        <v>853.85149999999987</v>
      </c>
      <c r="S408" s="24">
        <v>128.87790000000001</v>
      </c>
    </row>
    <row r="409" spans="1:19" ht="15" customHeight="1" x14ac:dyDescent="0.2">
      <c r="A409" s="13">
        <v>2019</v>
      </c>
      <c r="B409" s="12" t="s">
        <v>68</v>
      </c>
      <c r="C409" s="11" t="s">
        <v>129</v>
      </c>
      <c r="D409" s="25">
        <v>168.80049999999991</v>
      </c>
      <c r="E409" s="24">
        <v>33.2258</v>
      </c>
      <c r="F409" s="25">
        <v>29.104800000000004</v>
      </c>
      <c r="G409" s="24">
        <v>14.835699999999999</v>
      </c>
      <c r="H409" s="25">
        <v>1.7484000000000002</v>
      </c>
      <c r="I409" s="24">
        <v>1.0516000000000001</v>
      </c>
      <c r="J409" s="25">
        <v>1.8152999999999999</v>
      </c>
      <c r="K409" s="24">
        <v>0</v>
      </c>
      <c r="L409" s="25">
        <v>51.189499999999995</v>
      </c>
      <c r="M409" s="24">
        <v>38.524199999999993</v>
      </c>
      <c r="N409" s="25">
        <v>0.27779999999999999</v>
      </c>
      <c r="O409" s="24">
        <v>0</v>
      </c>
      <c r="P409" s="25">
        <v>49.692899999999995</v>
      </c>
      <c r="Q409" s="24">
        <v>12.914</v>
      </c>
      <c r="R409" s="25">
        <v>126.71599999999999</v>
      </c>
      <c r="S409" s="24">
        <v>11.21</v>
      </c>
    </row>
    <row r="410" spans="1:19" ht="15" hidden="1" customHeight="1" x14ac:dyDescent="0.2">
      <c r="A410" s="13">
        <v>2019</v>
      </c>
      <c r="B410" s="12" t="s">
        <v>66</v>
      </c>
      <c r="C410" s="11" t="s">
        <v>65</v>
      </c>
      <c r="D410" s="25">
        <v>24.088699999999999</v>
      </c>
      <c r="E410" s="24">
        <v>2.9802999999999997</v>
      </c>
      <c r="F410" s="25">
        <v>27.265599999999999</v>
      </c>
      <c r="G410" s="24">
        <v>21.368199999999998</v>
      </c>
      <c r="H410" s="25">
        <v>2.6176000000000004</v>
      </c>
      <c r="I410" s="24">
        <v>0</v>
      </c>
      <c r="J410" s="25">
        <v>0</v>
      </c>
      <c r="K410" s="24">
        <v>0</v>
      </c>
      <c r="L410" s="25">
        <v>33.035999999999994</v>
      </c>
      <c r="M410" s="24">
        <v>24.023299999999999</v>
      </c>
      <c r="N410" s="25">
        <v>7.6487999999999996</v>
      </c>
      <c r="O410" s="24">
        <v>7.6487999999999996</v>
      </c>
      <c r="P410" s="25">
        <v>3.4289999999999998</v>
      </c>
      <c r="Q410" s="24">
        <v>0</v>
      </c>
      <c r="R410" s="25">
        <v>451.36650000000009</v>
      </c>
      <c r="S410" s="24">
        <v>39.290199999999999</v>
      </c>
    </row>
    <row r="411" spans="1:19" ht="15" hidden="1" customHeight="1" x14ac:dyDescent="0.2">
      <c r="A411" s="13">
        <v>2019</v>
      </c>
      <c r="B411" s="12" t="s">
        <v>64</v>
      </c>
      <c r="C411" s="11" t="s">
        <v>63</v>
      </c>
      <c r="D411" s="25">
        <v>69.932299999999984</v>
      </c>
      <c r="E411" s="24">
        <v>9.1745000000000001</v>
      </c>
      <c r="F411" s="25">
        <v>27.798999999999999</v>
      </c>
      <c r="G411" s="24">
        <v>20.958000000000002</v>
      </c>
      <c r="H411" s="25">
        <v>0</v>
      </c>
      <c r="I411" s="24">
        <v>0</v>
      </c>
      <c r="J411" s="25">
        <v>0</v>
      </c>
      <c r="K411" s="24">
        <v>0</v>
      </c>
      <c r="L411" s="25">
        <v>5.4220999999999995</v>
      </c>
      <c r="M411" s="24">
        <v>0.6109</v>
      </c>
      <c r="N411" s="25">
        <v>0</v>
      </c>
      <c r="O411" s="24">
        <v>0</v>
      </c>
      <c r="P411" s="25">
        <v>10.7903</v>
      </c>
      <c r="Q411" s="24">
        <v>8.2113000000000014</v>
      </c>
      <c r="R411" s="25">
        <v>44.674399999999999</v>
      </c>
      <c r="S411" s="24">
        <v>12.701800000000002</v>
      </c>
    </row>
    <row r="412" spans="1:19" ht="15" hidden="1" customHeight="1" x14ac:dyDescent="0.2">
      <c r="A412" s="13">
        <v>2019</v>
      </c>
      <c r="B412" s="12" t="s">
        <v>62</v>
      </c>
      <c r="C412" s="11" t="s">
        <v>61</v>
      </c>
      <c r="D412" s="25">
        <v>163.65310000000002</v>
      </c>
      <c r="E412" s="24">
        <v>34.441900000000004</v>
      </c>
      <c r="F412" s="25">
        <v>61.929500000000004</v>
      </c>
      <c r="G412" s="24">
        <v>25.5946</v>
      </c>
      <c r="H412" s="25">
        <v>1.6835</v>
      </c>
      <c r="I412" s="24">
        <v>1.6835</v>
      </c>
      <c r="J412" s="25">
        <v>15.0412</v>
      </c>
      <c r="K412" s="24">
        <v>3.9331999999999998</v>
      </c>
      <c r="L412" s="25">
        <v>83.454000000000008</v>
      </c>
      <c r="M412" s="24">
        <v>58.046099999999996</v>
      </c>
      <c r="N412" s="25">
        <v>10.053599999999999</v>
      </c>
      <c r="O412" s="24">
        <v>0</v>
      </c>
      <c r="P412" s="25">
        <v>2.7279</v>
      </c>
      <c r="Q412" s="24">
        <v>1.9928999999999999</v>
      </c>
      <c r="R412" s="25">
        <v>365.21030000000002</v>
      </c>
      <c r="S412" s="24">
        <v>36.386099999999999</v>
      </c>
    </row>
    <row r="413" spans="1:19" ht="15" hidden="1" customHeight="1" x14ac:dyDescent="0.2">
      <c r="A413" s="23">
        <v>2019</v>
      </c>
      <c r="B413" s="22" t="s">
        <v>60</v>
      </c>
      <c r="C413" s="21" t="s">
        <v>59</v>
      </c>
      <c r="D413" s="20">
        <v>391.19850000000002</v>
      </c>
      <c r="E413" s="19">
        <v>13.366499999999998</v>
      </c>
      <c r="F413" s="20">
        <v>164.49129999999997</v>
      </c>
      <c r="G413" s="19">
        <v>75.42710000000001</v>
      </c>
      <c r="H413" s="20">
        <v>0.1215</v>
      </c>
      <c r="I413" s="19">
        <v>0</v>
      </c>
      <c r="J413" s="20">
        <v>9.5146999999999995</v>
      </c>
      <c r="K413" s="19">
        <v>7.1101000000000001</v>
      </c>
      <c r="L413" s="20">
        <v>102.07200000000002</v>
      </c>
      <c r="M413" s="19">
        <v>74.8416</v>
      </c>
      <c r="N413" s="20">
        <v>1.4828000000000001</v>
      </c>
      <c r="O413" s="19">
        <v>1.3814</v>
      </c>
      <c r="P413" s="20">
        <v>15.173399999999999</v>
      </c>
      <c r="Q413" s="19">
        <v>8.5945</v>
      </c>
      <c r="R413" s="20">
        <v>64.811600000000013</v>
      </c>
      <c r="S413" s="19">
        <v>12.864500000000001</v>
      </c>
    </row>
    <row r="414" spans="1:19" ht="15" hidden="1" customHeight="1" x14ac:dyDescent="0.2">
      <c r="A414" s="13">
        <v>2019</v>
      </c>
      <c r="B414" s="12" t="s">
        <v>58</v>
      </c>
      <c r="C414" s="11" t="s">
        <v>57</v>
      </c>
      <c r="D414" s="25">
        <v>27.332799999999999</v>
      </c>
      <c r="E414" s="24">
        <v>7.9821</v>
      </c>
      <c r="F414" s="25">
        <v>4.8559999999999999</v>
      </c>
      <c r="G414" s="24">
        <v>0</v>
      </c>
      <c r="H414" s="25">
        <v>0</v>
      </c>
      <c r="I414" s="24">
        <v>0</v>
      </c>
      <c r="J414" s="25">
        <v>5.5648999999999997</v>
      </c>
      <c r="K414" s="24">
        <v>0</v>
      </c>
      <c r="L414" s="25">
        <v>19.587</v>
      </c>
      <c r="M414" s="24">
        <v>18.337199999999999</v>
      </c>
      <c r="N414" s="25">
        <v>8.7595999999999989</v>
      </c>
      <c r="O414" s="24">
        <v>0</v>
      </c>
      <c r="P414" s="25">
        <v>0</v>
      </c>
      <c r="Q414" s="24">
        <v>0</v>
      </c>
      <c r="R414" s="25">
        <v>165.94479999999999</v>
      </c>
      <c r="S414" s="24">
        <v>18.4648</v>
      </c>
    </row>
    <row r="415" spans="1:19" ht="15" hidden="1" customHeight="1" x14ac:dyDescent="0.2">
      <c r="A415" s="13">
        <v>2019</v>
      </c>
      <c r="B415" s="12" t="s">
        <v>56</v>
      </c>
      <c r="C415" s="11" t="s">
        <v>55</v>
      </c>
      <c r="D415" s="25">
        <v>24.494699999999995</v>
      </c>
      <c r="E415" s="24">
        <v>11.215299999999999</v>
      </c>
      <c r="F415" s="25">
        <v>35.783899999999996</v>
      </c>
      <c r="G415" s="24">
        <v>16.435199999999998</v>
      </c>
      <c r="H415" s="25">
        <v>0.82640000000000002</v>
      </c>
      <c r="I415" s="24">
        <v>0</v>
      </c>
      <c r="J415" s="25">
        <v>0.52559999999999996</v>
      </c>
      <c r="K415" s="24">
        <v>0</v>
      </c>
      <c r="L415" s="25">
        <v>51.073900000000002</v>
      </c>
      <c r="M415" s="24">
        <v>47.887300000000003</v>
      </c>
      <c r="N415" s="25">
        <v>0.7006</v>
      </c>
      <c r="O415" s="24">
        <v>0.41789999999999999</v>
      </c>
      <c r="P415" s="25">
        <v>12.923</v>
      </c>
      <c r="Q415" s="24">
        <v>10.415799999999999</v>
      </c>
      <c r="R415" s="25">
        <v>14.394500000000001</v>
      </c>
      <c r="S415" s="24">
        <v>6.1486999999999998</v>
      </c>
    </row>
    <row r="416" spans="1:19" ht="15" hidden="1" customHeight="1" x14ac:dyDescent="0.2">
      <c r="A416" s="13">
        <v>2019</v>
      </c>
      <c r="B416" s="12" t="s">
        <v>54</v>
      </c>
      <c r="C416" s="11" t="s">
        <v>53</v>
      </c>
      <c r="D416" s="25">
        <v>276.1348000000001</v>
      </c>
      <c r="E416" s="24">
        <v>48.297399999999996</v>
      </c>
      <c r="F416" s="25">
        <v>25.667400000000001</v>
      </c>
      <c r="G416" s="24">
        <v>22.223699999999997</v>
      </c>
      <c r="H416" s="25">
        <v>8.0907</v>
      </c>
      <c r="I416" s="24">
        <v>0.91690000000000005</v>
      </c>
      <c r="J416" s="25">
        <v>0</v>
      </c>
      <c r="K416" s="24">
        <v>0</v>
      </c>
      <c r="L416" s="25">
        <v>10.249700000000001</v>
      </c>
      <c r="M416" s="24">
        <v>7.329699999999999</v>
      </c>
      <c r="N416" s="25">
        <v>4.4506999999999994</v>
      </c>
      <c r="O416" s="24">
        <v>3.2</v>
      </c>
      <c r="P416" s="25">
        <v>0</v>
      </c>
      <c r="Q416" s="24">
        <v>0</v>
      </c>
      <c r="R416" s="25">
        <v>567.74720000000002</v>
      </c>
      <c r="S416" s="24">
        <v>122.081</v>
      </c>
    </row>
    <row r="417" spans="1:19" ht="15" hidden="1" customHeight="1" x14ac:dyDescent="0.2">
      <c r="A417" s="13">
        <v>2019</v>
      </c>
      <c r="B417" s="12" t="s">
        <v>52</v>
      </c>
      <c r="C417" s="11" t="s">
        <v>51</v>
      </c>
      <c r="D417" s="25">
        <v>319.50519999999995</v>
      </c>
      <c r="E417" s="24">
        <v>57.337799999999994</v>
      </c>
      <c r="F417" s="25">
        <v>18.424900000000001</v>
      </c>
      <c r="G417" s="24">
        <v>18.424900000000001</v>
      </c>
      <c r="H417" s="25">
        <v>0</v>
      </c>
      <c r="I417" s="24">
        <v>0</v>
      </c>
      <c r="J417" s="25">
        <v>4.5122</v>
      </c>
      <c r="K417" s="24">
        <v>0</v>
      </c>
      <c r="L417" s="25">
        <v>43.301500000000011</v>
      </c>
      <c r="M417" s="24">
        <v>35.601700000000001</v>
      </c>
      <c r="N417" s="25">
        <v>11.5457</v>
      </c>
      <c r="O417" s="24">
        <v>10.036099999999999</v>
      </c>
      <c r="P417" s="25">
        <v>0</v>
      </c>
      <c r="Q417" s="24">
        <v>0</v>
      </c>
      <c r="R417" s="25">
        <v>693.83610000000033</v>
      </c>
      <c r="S417" s="24">
        <v>36.320899999999995</v>
      </c>
    </row>
    <row r="418" spans="1:19" ht="15" hidden="1" customHeight="1" x14ac:dyDescent="0.2">
      <c r="A418" s="13">
        <v>2019</v>
      </c>
      <c r="B418" s="12" t="s">
        <v>50</v>
      </c>
      <c r="C418" s="11" t="s">
        <v>49</v>
      </c>
      <c r="D418" s="25">
        <v>482.73429999999991</v>
      </c>
      <c r="E418" s="24">
        <v>41.240500000000004</v>
      </c>
      <c r="F418" s="25">
        <v>99.996799999999993</v>
      </c>
      <c r="G418" s="24">
        <v>58.650199999999998</v>
      </c>
      <c r="H418" s="25">
        <v>16.698799999999999</v>
      </c>
      <c r="I418" s="24">
        <v>16.698799999999999</v>
      </c>
      <c r="J418" s="25">
        <v>3.0642</v>
      </c>
      <c r="K418" s="24">
        <v>0.30330000000000001</v>
      </c>
      <c r="L418" s="25">
        <v>50.496000000000002</v>
      </c>
      <c r="M418" s="24">
        <v>44.680799999999998</v>
      </c>
      <c r="N418" s="25">
        <v>3.7725999999999997</v>
      </c>
      <c r="O418" s="24">
        <v>1.19</v>
      </c>
      <c r="P418" s="25">
        <v>35.144799999999996</v>
      </c>
      <c r="Q418" s="24">
        <v>35.144799999999996</v>
      </c>
      <c r="R418" s="25">
        <v>396.44510000000002</v>
      </c>
      <c r="S418" s="24">
        <v>83.144499999999994</v>
      </c>
    </row>
    <row r="419" spans="1:19" ht="15" hidden="1" customHeight="1" x14ac:dyDescent="0.2">
      <c r="A419" s="13">
        <v>2019</v>
      </c>
      <c r="B419" s="12" t="s">
        <v>48</v>
      </c>
      <c r="C419" s="11" t="s">
        <v>47</v>
      </c>
      <c r="D419" s="25">
        <v>38.016799999999996</v>
      </c>
      <c r="E419" s="24">
        <v>8.1416000000000004</v>
      </c>
      <c r="F419" s="25">
        <v>180.34680000000003</v>
      </c>
      <c r="G419" s="24">
        <v>157.86260000000001</v>
      </c>
      <c r="H419" s="25">
        <v>1.3419999999999999</v>
      </c>
      <c r="I419" s="24">
        <v>1.3419999999999999</v>
      </c>
      <c r="J419" s="25">
        <v>1.4305000000000001</v>
      </c>
      <c r="K419" s="24">
        <v>1.4305000000000001</v>
      </c>
      <c r="L419" s="25">
        <v>55.043700000000001</v>
      </c>
      <c r="M419" s="24">
        <v>50.391600000000011</v>
      </c>
      <c r="N419" s="25">
        <v>0.25069999999999998</v>
      </c>
      <c r="O419" s="24">
        <v>0</v>
      </c>
      <c r="P419" s="25">
        <v>5.9015000000000004</v>
      </c>
      <c r="Q419" s="24">
        <v>5.0982000000000003</v>
      </c>
      <c r="R419" s="25">
        <v>99.157500000000013</v>
      </c>
      <c r="S419" s="24">
        <v>37.553199999999997</v>
      </c>
    </row>
    <row r="420" spans="1:19" ht="15" hidden="1" customHeight="1" x14ac:dyDescent="0.2">
      <c r="A420" s="23">
        <v>2019</v>
      </c>
      <c r="B420" s="22" t="s">
        <v>46</v>
      </c>
      <c r="C420" s="21" t="s">
        <v>45</v>
      </c>
      <c r="D420" s="20">
        <v>131.07000000000002</v>
      </c>
      <c r="E420" s="19">
        <v>0</v>
      </c>
      <c r="F420" s="20">
        <v>2.6394000000000002</v>
      </c>
      <c r="G420" s="19">
        <v>2.6394000000000002</v>
      </c>
      <c r="H420" s="20">
        <v>2.5023999999999997</v>
      </c>
      <c r="I420" s="19">
        <v>0</v>
      </c>
      <c r="J420" s="20">
        <v>1.5314000000000001</v>
      </c>
      <c r="K420" s="19">
        <v>0</v>
      </c>
      <c r="L420" s="20">
        <v>17.524800000000003</v>
      </c>
      <c r="M420" s="19">
        <v>2.9615999999999998</v>
      </c>
      <c r="N420" s="20">
        <v>0</v>
      </c>
      <c r="O420" s="19">
        <v>0</v>
      </c>
      <c r="P420" s="20">
        <v>49.0227</v>
      </c>
      <c r="Q420" s="19">
        <v>16.110199999999999</v>
      </c>
      <c r="R420" s="20">
        <v>10.147499999999999</v>
      </c>
      <c r="S420" s="19">
        <v>2.1581000000000001</v>
      </c>
    </row>
    <row r="421" spans="1:19" ht="15" hidden="1" customHeight="1" x14ac:dyDescent="0.2">
      <c r="A421" s="13">
        <v>2019</v>
      </c>
      <c r="B421" s="12" t="s">
        <v>44</v>
      </c>
      <c r="C421" s="11" t="s">
        <v>43</v>
      </c>
      <c r="D421" s="25">
        <v>68.334000000000003</v>
      </c>
      <c r="E421" s="24">
        <v>7.1509</v>
      </c>
      <c r="F421" s="25">
        <v>12.086</v>
      </c>
      <c r="G421" s="24">
        <v>10.3422</v>
      </c>
      <c r="H421" s="25">
        <v>0</v>
      </c>
      <c r="I421" s="24">
        <v>0</v>
      </c>
      <c r="J421" s="25">
        <v>0</v>
      </c>
      <c r="K421" s="24">
        <v>0</v>
      </c>
      <c r="L421" s="25">
        <v>64.775900000000007</v>
      </c>
      <c r="M421" s="24">
        <v>27.270199999999999</v>
      </c>
      <c r="N421" s="25">
        <v>0</v>
      </c>
      <c r="O421" s="24">
        <v>0</v>
      </c>
      <c r="P421" s="25">
        <v>0</v>
      </c>
      <c r="Q421" s="24">
        <v>0</v>
      </c>
      <c r="R421" s="25">
        <v>1.8538000000000001</v>
      </c>
      <c r="S421" s="24">
        <v>1.4253</v>
      </c>
    </row>
    <row r="422" spans="1:19" ht="15" hidden="1" customHeight="1" x14ac:dyDescent="0.2">
      <c r="A422" s="13">
        <v>2019</v>
      </c>
      <c r="B422" s="12" t="s">
        <v>42</v>
      </c>
      <c r="C422" s="11" t="s">
        <v>41</v>
      </c>
      <c r="D422" s="25">
        <v>9.5809999999999995</v>
      </c>
      <c r="E422" s="24">
        <v>7.5207999999999995</v>
      </c>
      <c r="F422" s="25">
        <v>11.677899999999999</v>
      </c>
      <c r="G422" s="24">
        <v>2.3237000000000001</v>
      </c>
      <c r="H422" s="25">
        <v>0.48570000000000002</v>
      </c>
      <c r="I422" s="24">
        <v>0</v>
      </c>
      <c r="J422" s="25">
        <v>2.4144000000000001</v>
      </c>
      <c r="K422" s="24">
        <v>2.4144000000000001</v>
      </c>
      <c r="L422" s="25">
        <v>22.631700000000002</v>
      </c>
      <c r="M422" s="24">
        <v>22.445599999999999</v>
      </c>
      <c r="N422" s="25">
        <v>0</v>
      </c>
      <c r="O422" s="24">
        <v>0</v>
      </c>
      <c r="P422" s="25">
        <v>0</v>
      </c>
      <c r="Q422" s="24">
        <v>0</v>
      </c>
      <c r="R422" s="25">
        <v>264.20409999999993</v>
      </c>
      <c r="S422" s="24">
        <v>50.003599999999999</v>
      </c>
    </row>
    <row r="423" spans="1:19" ht="15" hidden="1" customHeight="1" x14ac:dyDescent="0.2">
      <c r="A423" s="13">
        <v>2019</v>
      </c>
      <c r="B423" s="12" t="s">
        <v>40</v>
      </c>
      <c r="C423" s="11" t="s">
        <v>39</v>
      </c>
      <c r="D423" s="25">
        <v>23.367000000000004</v>
      </c>
      <c r="E423" s="24">
        <v>11.929</v>
      </c>
      <c r="F423" s="25">
        <v>31.634899999999995</v>
      </c>
      <c r="G423" s="24">
        <v>14.3659</v>
      </c>
      <c r="H423" s="25">
        <v>3.0943000000000001</v>
      </c>
      <c r="I423" s="24">
        <v>1.7555000000000001</v>
      </c>
      <c r="J423" s="25">
        <v>0</v>
      </c>
      <c r="K423" s="24">
        <v>0</v>
      </c>
      <c r="L423" s="25">
        <v>6.6580999999999992</v>
      </c>
      <c r="M423" s="24">
        <v>4.8536000000000001</v>
      </c>
      <c r="N423" s="25">
        <v>2.9411999999999998</v>
      </c>
      <c r="O423" s="24">
        <v>2.9411999999999998</v>
      </c>
      <c r="P423" s="25">
        <v>0</v>
      </c>
      <c r="Q423" s="24">
        <v>0</v>
      </c>
      <c r="R423" s="25">
        <v>264.40000000000003</v>
      </c>
      <c r="S423" s="24">
        <v>103.0483</v>
      </c>
    </row>
    <row r="424" spans="1:19" ht="15" hidden="1" customHeight="1" x14ac:dyDescent="0.2">
      <c r="A424" s="13">
        <v>2019</v>
      </c>
      <c r="B424" s="12" t="s">
        <v>38</v>
      </c>
      <c r="C424" s="11" t="s">
        <v>37</v>
      </c>
      <c r="D424" s="25">
        <v>1.859</v>
      </c>
      <c r="E424" s="24">
        <v>1.859</v>
      </c>
      <c r="F424" s="25">
        <v>7.2294</v>
      </c>
      <c r="G424" s="24">
        <v>6.1172000000000004</v>
      </c>
      <c r="H424" s="25">
        <v>0</v>
      </c>
      <c r="I424" s="24">
        <v>0</v>
      </c>
      <c r="J424" s="25">
        <v>0</v>
      </c>
      <c r="K424" s="24">
        <v>0</v>
      </c>
      <c r="L424" s="25">
        <v>19.595999999999997</v>
      </c>
      <c r="M424" s="24">
        <v>14.3597</v>
      </c>
      <c r="N424" s="25">
        <v>0</v>
      </c>
      <c r="O424" s="24">
        <v>0</v>
      </c>
      <c r="P424" s="25">
        <v>0</v>
      </c>
      <c r="Q424" s="24">
        <v>0</v>
      </c>
      <c r="R424" s="25">
        <v>63.7485</v>
      </c>
      <c r="S424" s="24">
        <v>0</v>
      </c>
    </row>
    <row r="425" spans="1:19" ht="15" hidden="1" customHeight="1" x14ac:dyDescent="0.2">
      <c r="A425" s="13">
        <v>2019</v>
      </c>
      <c r="B425" s="12" t="s">
        <v>36</v>
      </c>
      <c r="C425" s="11" t="s">
        <v>35</v>
      </c>
      <c r="D425" s="25">
        <v>8.0403000000000002</v>
      </c>
      <c r="E425" s="24">
        <v>2.3534999999999999</v>
      </c>
      <c r="F425" s="25">
        <v>39.6434</v>
      </c>
      <c r="G425" s="24">
        <v>38.521900000000002</v>
      </c>
      <c r="H425" s="25">
        <v>3.0952000000000002</v>
      </c>
      <c r="I425" s="24">
        <v>2.7958000000000003</v>
      </c>
      <c r="J425" s="25">
        <v>6.3140000000000001</v>
      </c>
      <c r="K425" s="24">
        <v>6.3140000000000001</v>
      </c>
      <c r="L425" s="25">
        <v>29.502200000000006</v>
      </c>
      <c r="M425" s="24">
        <v>11.067500000000001</v>
      </c>
      <c r="N425" s="25">
        <v>6.8113000000000001</v>
      </c>
      <c r="O425" s="24">
        <v>0</v>
      </c>
      <c r="P425" s="25">
        <v>0</v>
      </c>
      <c r="Q425" s="24">
        <v>0</v>
      </c>
      <c r="R425" s="25">
        <v>1267.8357999999994</v>
      </c>
      <c r="S425" s="24">
        <v>253.95540000000005</v>
      </c>
    </row>
    <row r="426" spans="1:19" ht="15" hidden="1" customHeight="1" x14ac:dyDescent="0.2">
      <c r="A426" s="13">
        <v>2019</v>
      </c>
      <c r="B426" s="12" t="s">
        <v>34</v>
      </c>
      <c r="C426" s="11" t="s">
        <v>33</v>
      </c>
      <c r="D426" s="25">
        <v>57.982699999999994</v>
      </c>
      <c r="E426" s="24">
        <v>27.492600000000003</v>
      </c>
      <c r="F426" s="25">
        <v>22.642899999999997</v>
      </c>
      <c r="G426" s="24">
        <v>18.1143</v>
      </c>
      <c r="H426" s="25">
        <v>4.6287000000000003</v>
      </c>
      <c r="I426" s="24">
        <v>3.4859999999999998</v>
      </c>
      <c r="J426" s="25">
        <v>5.9206000000000003</v>
      </c>
      <c r="K426" s="24">
        <v>1.1949000000000001</v>
      </c>
      <c r="L426" s="25">
        <v>47.814900000000002</v>
      </c>
      <c r="M426" s="24">
        <v>39.375600000000006</v>
      </c>
      <c r="N426" s="25">
        <v>0.63870000000000005</v>
      </c>
      <c r="O426" s="24">
        <v>0</v>
      </c>
      <c r="P426" s="25">
        <v>0</v>
      </c>
      <c r="Q426" s="24">
        <v>0</v>
      </c>
      <c r="R426" s="25">
        <v>343.03780000000006</v>
      </c>
      <c r="S426" s="24">
        <v>108.83470000000001</v>
      </c>
    </row>
    <row r="427" spans="1:19" ht="15" hidden="1" customHeight="1" x14ac:dyDescent="0.2">
      <c r="A427" s="13">
        <v>2019</v>
      </c>
      <c r="B427" s="12" t="s">
        <v>32</v>
      </c>
      <c r="C427" s="11" t="s">
        <v>31</v>
      </c>
      <c r="D427" s="25">
        <v>201.78309999999999</v>
      </c>
      <c r="E427" s="24">
        <v>17.611400000000003</v>
      </c>
      <c r="F427" s="25">
        <v>78.515399999999985</v>
      </c>
      <c r="G427" s="24">
        <v>46.698299999999996</v>
      </c>
      <c r="H427" s="25">
        <v>5.5576000000000008</v>
      </c>
      <c r="I427" s="24">
        <v>0</v>
      </c>
      <c r="J427" s="25">
        <v>3.8666999999999998</v>
      </c>
      <c r="K427" s="24">
        <v>3.8666999999999998</v>
      </c>
      <c r="L427" s="25">
        <v>41.906700000000001</v>
      </c>
      <c r="M427" s="24">
        <v>38.294000000000004</v>
      </c>
      <c r="N427" s="25">
        <v>3.0165999999999999</v>
      </c>
      <c r="O427" s="24">
        <v>3.0165999999999999</v>
      </c>
      <c r="P427" s="25">
        <v>14.4556</v>
      </c>
      <c r="Q427" s="24">
        <v>13.472799999999999</v>
      </c>
      <c r="R427" s="25">
        <v>52.508499999999998</v>
      </c>
      <c r="S427" s="24">
        <v>21.732399999999998</v>
      </c>
    </row>
    <row r="428" spans="1:19" ht="15" hidden="1" customHeight="1" x14ac:dyDescent="0.2">
      <c r="A428" s="13">
        <v>2019</v>
      </c>
      <c r="B428" s="12" t="s">
        <v>30</v>
      </c>
      <c r="C428" s="11" t="s">
        <v>29</v>
      </c>
      <c r="D428" s="25">
        <v>36.735199999999999</v>
      </c>
      <c r="E428" s="24">
        <v>20.660800000000002</v>
      </c>
      <c r="F428" s="25">
        <v>55.043300000000009</v>
      </c>
      <c r="G428" s="24">
        <v>36.817</v>
      </c>
      <c r="H428" s="25">
        <v>0</v>
      </c>
      <c r="I428" s="24">
        <v>0</v>
      </c>
      <c r="J428" s="25">
        <v>0</v>
      </c>
      <c r="K428" s="24">
        <v>0</v>
      </c>
      <c r="L428" s="25">
        <v>39.479799999999997</v>
      </c>
      <c r="M428" s="24">
        <v>7.8388</v>
      </c>
      <c r="N428" s="25">
        <v>0</v>
      </c>
      <c r="O428" s="24">
        <v>0</v>
      </c>
      <c r="P428" s="25">
        <v>0</v>
      </c>
      <c r="Q428" s="24">
        <v>0</v>
      </c>
      <c r="R428" s="25">
        <v>0.86560000000000004</v>
      </c>
      <c r="S428" s="24">
        <v>0</v>
      </c>
    </row>
    <row r="429" spans="1:19" ht="15" hidden="1" customHeight="1" x14ac:dyDescent="0.2">
      <c r="A429" s="23">
        <v>2019</v>
      </c>
      <c r="B429" s="22" t="s">
        <v>28</v>
      </c>
      <c r="C429" s="21" t="s">
        <v>27</v>
      </c>
      <c r="D429" s="20">
        <v>35.364799999999995</v>
      </c>
      <c r="E429" s="19">
        <v>5.2193999999999994</v>
      </c>
      <c r="F429" s="20">
        <v>24.213900000000002</v>
      </c>
      <c r="G429" s="19">
        <v>21.3123</v>
      </c>
      <c r="H429" s="20">
        <v>0</v>
      </c>
      <c r="I429" s="19">
        <v>0</v>
      </c>
      <c r="J429" s="20">
        <v>0.59199999999999997</v>
      </c>
      <c r="K429" s="19">
        <v>0</v>
      </c>
      <c r="L429" s="20">
        <v>70.849599999999995</v>
      </c>
      <c r="M429" s="19">
        <v>69.334599999999995</v>
      </c>
      <c r="N429" s="20">
        <v>0</v>
      </c>
      <c r="O429" s="19">
        <v>0</v>
      </c>
      <c r="P429" s="20">
        <v>2.1141000000000001</v>
      </c>
      <c r="Q429" s="19">
        <v>2.1141000000000001</v>
      </c>
      <c r="R429" s="20">
        <v>78.46520000000001</v>
      </c>
      <c r="S429" s="19">
        <v>46.491699999999994</v>
      </c>
    </row>
    <row r="430" spans="1:19" ht="15" hidden="1" customHeight="1" x14ac:dyDescent="0.2">
      <c r="A430" s="13">
        <v>2019</v>
      </c>
      <c r="B430" s="12" t="s">
        <v>26</v>
      </c>
      <c r="C430" s="11" t="s">
        <v>25</v>
      </c>
      <c r="D430" s="25">
        <v>70.67949999999999</v>
      </c>
      <c r="E430" s="24">
        <v>4.2913999999999994</v>
      </c>
      <c r="F430" s="25">
        <v>140.55639999999997</v>
      </c>
      <c r="G430" s="24">
        <v>135.65809999999999</v>
      </c>
      <c r="H430" s="25">
        <v>0</v>
      </c>
      <c r="I430" s="24">
        <v>0</v>
      </c>
      <c r="J430" s="25">
        <v>2.7223999999999999</v>
      </c>
      <c r="K430" s="24">
        <v>0</v>
      </c>
      <c r="L430" s="25">
        <v>44.148299999999992</v>
      </c>
      <c r="M430" s="24">
        <v>35.813499999999998</v>
      </c>
      <c r="N430" s="25">
        <v>0</v>
      </c>
      <c r="O430" s="24">
        <v>0</v>
      </c>
      <c r="P430" s="25">
        <v>17.952200000000001</v>
      </c>
      <c r="Q430" s="24">
        <v>17.718700000000002</v>
      </c>
      <c r="R430" s="25">
        <v>89.725399999999979</v>
      </c>
      <c r="S430" s="24">
        <v>2.5007999999999999</v>
      </c>
    </row>
    <row r="431" spans="1:19" ht="15" hidden="1" customHeight="1" x14ac:dyDescent="0.2">
      <c r="A431" s="13">
        <v>2019</v>
      </c>
      <c r="B431" s="12" t="s">
        <v>24</v>
      </c>
      <c r="C431" s="11" t="s">
        <v>23</v>
      </c>
      <c r="D431" s="25">
        <v>188.40940000000001</v>
      </c>
      <c r="E431" s="24">
        <v>37.493499999999997</v>
      </c>
      <c r="F431" s="25">
        <v>266.32760000000002</v>
      </c>
      <c r="G431" s="24">
        <v>185.24429999999998</v>
      </c>
      <c r="H431" s="25">
        <v>3.7297000000000002</v>
      </c>
      <c r="I431" s="24">
        <v>2.7949000000000002</v>
      </c>
      <c r="J431" s="25">
        <v>10.7934</v>
      </c>
      <c r="K431" s="24">
        <v>10.4628</v>
      </c>
      <c r="L431" s="25">
        <v>96.917400000000001</v>
      </c>
      <c r="M431" s="24">
        <v>77.457499999999996</v>
      </c>
      <c r="N431" s="25">
        <v>0</v>
      </c>
      <c r="O431" s="24">
        <v>0</v>
      </c>
      <c r="P431" s="25">
        <v>20.496499999999997</v>
      </c>
      <c r="Q431" s="24">
        <v>20.496499999999997</v>
      </c>
      <c r="R431" s="25">
        <v>193.38730000000007</v>
      </c>
      <c r="S431" s="24">
        <v>68.473600000000005</v>
      </c>
    </row>
    <row r="432" spans="1:19" ht="15" hidden="1" customHeight="1" x14ac:dyDescent="0.2">
      <c r="A432" s="13">
        <v>2019</v>
      </c>
      <c r="B432" s="12" t="s">
        <v>22</v>
      </c>
      <c r="C432" s="11" t="s">
        <v>21</v>
      </c>
      <c r="D432" s="25">
        <v>42.523300000000006</v>
      </c>
      <c r="E432" s="24">
        <v>19.155399999999997</v>
      </c>
      <c r="F432" s="25">
        <v>133.38749999999999</v>
      </c>
      <c r="G432" s="24">
        <v>121.55749999999999</v>
      </c>
      <c r="H432" s="25">
        <v>14.9305</v>
      </c>
      <c r="I432" s="24">
        <v>13.832699999999999</v>
      </c>
      <c r="J432" s="25">
        <v>15.6058</v>
      </c>
      <c r="K432" s="24">
        <v>0</v>
      </c>
      <c r="L432" s="25">
        <v>64.44919999999999</v>
      </c>
      <c r="M432" s="24">
        <v>37.054499999999997</v>
      </c>
      <c r="N432" s="25">
        <v>3.5629</v>
      </c>
      <c r="O432" s="24">
        <v>3.5629</v>
      </c>
      <c r="P432" s="25">
        <v>0</v>
      </c>
      <c r="Q432" s="24">
        <v>0</v>
      </c>
      <c r="R432" s="25">
        <v>61.832599999999999</v>
      </c>
      <c r="S432" s="24">
        <v>7.4767000000000001</v>
      </c>
    </row>
    <row r="433" spans="1:19" ht="15" hidden="1" customHeight="1" x14ac:dyDescent="0.2">
      <c r="A433" s="13">
        <v>2019</v>
      </c>
      <c r="B433" s="12" t="s">
        <v>20</v>
      </c>
      <c r="C433" s="11" t="s">
        <v>19</v>
      </c>
      <c r="D433" s="25">
        <v>76.190299999999993</v>
      </c>
      <c r="E433" s="24">
        <v>10.611599999999999</v>
      </c>
      <c r="F433" s="25">
        <v>75.499299999999991</v>
      </c>
      <c r="G433" s="24">
        <v>46.058899999999994</v>
      </c>
      <c r="H433" s="25">
        <v>2.0045000000000002</v>
      </c>
      <c r="I433" s="24">
        <v>2.0045000000000002</v>
      </c>
      <c r="J433" s="25">
        <v>3.7075999999999998</v>
      </c>
      <c r="K433" s="24">
        <v>3.7075999999999998</v>
      </c>
      <c r="L433" s="25">
        <v>63.458499999999979</v>
      </c>
      <c r="M433" s="24">
        <v>12.328099999999999</v>
      </c>
      <c r="N433" s="25">
        <v>1.5928999999999998</v>
      </c>
      <c r="O433" s="24">
        <v>1.2610999999999999</v>
      </c>
      <c r="P433" s="25">
        <v>167.72450000000001</v>
      </c>
      <c r="Q433" s="24">
        <v>139.56989999999999</v>
      </c>
      <c r="R433" s="25">
        <v>28.199199999999998</v>
      </c>
      <c r="S433" s="24">
        <v>0</v>
      </c>
    </row>
    <row r="434" spans="1:19" ht="15" hidden="1" customHeight="1" x14ac:dyDescent="0.2">
      <c r="A434" s="13">
        <v>2019</v>
      </c>
      <c r="B434" s="12" t="s">
        <v>18</v>
      </c>
      <c r="C434" s="11" t="s">
        <v>17</v>
      </c>
      <c r="D434" s="25">
        <v>166.41109999999998</v>
      </c>
      <c r="E434" s="24">
        <v>77.652799999999999</v>
      </c>
      <c r="F434" s="25">
        <v>83.839799999999983</v>
      </c>
      <c r="G434" s="24">
        <v>76.756999999999977</v>
      </c>
      <c r="H434" s="25">
        <v>1.1433</v>
      </c>
      <c r="I434" s="24">
        <v>1.1433</v>
      </c>
      <c r="J434" s="25">
        <v>0</v>
      </c>
      <c r="K434" s="24">
        <v>0</v>
      </c>
      <c r="L434" s="25">
        <v>26.612999999999996</v>
      </c>
      <c r="M434" s="24">
        <v>19.8416</v>
      </c>
      <c r="N434" s="25">
        <v>3.0890999999999997</v>
      </c>
      <c r="O434" s="24">
        <v>2.7587999999999999</v>
      </c>
      <c r="P434" s="25">
        <v>25.055500000000002</v>
      </c>
      <c r="Q434" s="24">
        <v>20.622299999999999</v>
      </c>
      <c r="R434" s="25">
        <v>322.91979999999995</v>
      </c>
      <c r="S434" s="24">
        <v>80.534300000000002</v>
      </c>
    </row>
    <row r="435" spans="1:19" ht="15" hidden="1" customHeight="1" x14ac:dyDescent="0.2">
      <c r="A435" s="13">
        <v>2019</v>
      </c>
      <c r="B435" s="12" t="s">
        <v>16</v>
      </c>
      <c r="C435" s="11" t="s">
        <v>130</v>
      </c>
      <c r="D435" s="25">
        <v>233.32800000000003</v>
      </c>
      <c r="E435" s="24">
        <v>36.201300000000003</v>
      </c>
      <c r="F435" s="25">
        <v>217.52980000000008</v>
      </c>
      <c r="G435" s="24">
        <v>140.63250000000005</v>
      </c>
      <c r="H435" s="25">
        <v>20.639900000000001</v>
      </c>
      <c r="I435" s="24">
        <v>19.642700000000001</v>
      </c>
      <c r="J435" s="25">
        <v>0.1502</v>
      </c>
      <c r="K435" s="24">
        <v>0</v>
      </c>
      <c r="L435" s="25">
        <v>89.936299999999989</v>
      </c>
      <c r="M435" s="24">
        <v>33.421500000000002</v>
      </c>
      <c r="N435" s="25">
        <v>0</v>
      </c>
      <c r="O435" s="24">
        <v>0</v>
      </c>
      <c r="P435" s="25">
        <v>27.6067</v>
      </c>
      <c r="Q435" s="24">
        <v>22.540500000000002</v>
      </c>
      <c r="R435" s="25">
        <v>59.979399999999991</v>
      </c>
      <c r="S435" s="24">
        <v>26.7667</v>
      </c>
    </row>
    <row r="436" spans="1:19" ht="15" hidden="1" customHeight="1" x14ac:dyDescent="0.2">
      <c r="A436" s="13">
        <v>2019</v>
      </c>
      <c r="B436" s="12" t="s">
        <v>14</v>
      </c>
      <c r="C436" s="11" t="s">
        <v>13</v>
      </c>
      <c r="D436" s="25">
        <v>64.023399999999995</v>
      </c>
      <c r="E436" s="24">
        <v>11.110199999999999</v>
      </c>
      <c r="F436" s="25">
        <v>76.317800000000005</v>
      </c>
      <c r="G436" s="24">
        <v>24.426600000000001</v>
      </c>
      <c r="H436" s="25">
        <v>9.1248000000000005</v>
      </c>
      <c r="I436" s="24">
        <v>0.39979999999999999</v>
      </c>
      <c r="J436" s="25">
        <v>1.6446000000000001</v>
      </c>
      <c r="K436" s="24">
        <v>0</v>
      </c>
      <c r="L436" s="25">
        <v>9.6170999999999989</v>
      </c>
      <c r="M436" s="24">
        <v>8.6854999999999993</v>
      </c>
      <c r="N436" s="25">
        <v>0</v>
      </c>
      <c r="O436" s="24">
        <v>0</v>
      </c>
      <c r="P436" s="25">
        <v>3.8157999999999999</v>
      </c>
      <c r="Q436" s="24">
        <v>3.8157999999999999</v>
      </c>
      <c r="R436" s="25">
        <v>43.232500000000002</v>
      </c>
      <c r="S436" s="24">
        <v>10.785600000000001</v>
      </c>
    </row>
    <row r="437" spans="1:19" ht="15" hidden="1" customHeight="1" x14ac:dyDescent="0.2">
      <c r="A437" s="23">
        <v>2019</v>
      </c>
      <c r="B437" s="22" t="s">
        <v>12</v>
      </c>
      <c r="C437" s="21" t="s">
        <v>11</v>
      </c>
      <c r="D437" s="20">
        <v>211.86229999999995</v>
      </c>
      <c r="E437" s="19">
        <v>18.2178</v>
      </c>
      <c r="F437" s="20">
        <v>407.66519999999991</v>
      </c>
      <c r="G437" s="19">
        <v>263.16599999999994</v>
      </c>
      <c r="H437" s="20">
        <v>8.8533000000000008</v>
      </c>
      <c r="I437" s="19">
        <v>8.8533000000000008</v>
      </c>
      <c r="J437" s="20">
        <v>6.5118999999999998</v>
      </c>
      <c r="K437" s="19">
        <v>1.665</v>
      </c>
      <c r="L437" s="20">
        <v>94.682200000000009</v>
      </c>
      <c r="M437" s="19">
        <v>77.879100000000008</v>
      </c>
      <c r="N437" s="20">
        <v>0</v>
      </c>
      <c r="O437" s="19">
        <v>0</v>
      </c>
      <c r="P437" s="20">
        <v>108.86699999999999</v>
      </c>
      <c r="Q437" s="19">
        <v>101.02019999999999</v>
      </c>
      <c r="R437" s="20">
        <v>37.128100000000003</v>
      </c>
      <c r="S437" s="19">
        <v>19.866700000000002</v>
      </c>
    </row>
    <row r="438" spans="1:19" ht="15" hidden="1" customHeight="1" x14ac:dyDescent="0.2">
      <c r="A438" s="18">
        <v>2019</v>
      </c>
      <c r="B438" s="17">
        <v>9999</v>
      </c>
      <c r="C438" s="16" t="s">
        <v>10</v>
      </c>
      <c r="D438" s="15">
        <f>SUM(D403:D437)</f>
        <v>4619.5763000000006</v>
      </c>
      <c r="E438" s="14">
        <f t="shared" ref="E438:S438" si="54">SUM(E403:E437)</f>
        <v>817.6235999999999</v>
      </c>
      <c r="F438" s="15">
        <f t="shared" si="54"/>
        <v>2735.6140999999998</v>
      </c>
      <c r="G438" s="14">
        <f t="shared" si="54"/>
        <v>1841.7634000000003</v>
      </c>
      <c r="H438" s="15">
        <f t="shared" si="54"/>
        <v>139.22439999999995</v>
      </c>
      <c r="I438" s="14">
        <f t="shared" si="54"/>
        <v>101.60680000000001</v>
      </c>
      <c r="J438" s="15">
        <f t="shared" si="54"/>
        <v>116.98169999999999</v>
      </c>
      <c r="K438" s="14">
        <f t="shared" si="54"/>
        <v>49.219200000000001</v>
      </c>
      <c r="L438" s="15">
        <f t="shared" si="54"/>
        <v>1738.7479000000001</v>
      </c>
      <c r="M438" s="14">
        <f t="shared" si="54"/>
        <v>1261.7844</v>
      </c>
      <c r="N438" s="15">
        <f t="shared" si="54"/>
        <v>88.633499999999984</v>
      </c>
      <c r="O438" s="14">
        <f t="shared" si="54"/>
        <v>53.916999999999987</v>
      </c>
      <c r="P438" s="15">
        <f t="shared" si="54"/>
        <v>640.7245999999999</v>
      </c>
      <c r="Q438" s="14">
        <f t="shared" si="54"/>
        <v>494.82729999999998</v>
      </c>
      <c r="R438" s="15">
        <f t="shared" si="54"/>
        <v>7668.1755999999987</v>
      </c>
      <c r="S438" s="14">
        <f t="shared" si="54"/>
        <v>1523.3281000000002</v>
      </c>
    </row>
    <row r="439" spans="1:19" ht="15" hidden="1" customHeight="1" x14ac:dyDescent="0.2">
      <c r="A439" s="13">
        <v>2019</v>
      </c>
      <c r="B439" s="12">
        <v>1999</v>
      </c>
      <c r="C439" s="11" t="s">
        <v>9</v>
      </c>
      <c r="D439" s="10">
        <f>SUM(D403:D413)</f>
        <v>1823.8132999999998</v>
      </c>
      <c r="E439" s="9">
        <f t="shared" ref="E439:S439" si="55">SUM(E403:E413)</f>
        <v>326.87749999999994</v>
      </c>
      <c r="F439" s="10">
        <f t="shared" si="55"/>
        <v>684.08839999999987</v>
      </c>
      <c r="G439" s="9">
        <f t="shared" si="55"/>
        <v>377.41370000000006</v>
      </c>
      <c r="H439" s="10">
        <f t="shared" si="55"/>
        <v>32.476599999999998</v>
      </c>
      <c r="I439" s="9">
        <f t="shared" si="55"/>
        <v>25.9406</v>
      </c>
      <c r="J439" s="10">
        <f t="shared" si="55"/>
        <v>40.109299999999998</v>
      </c>
      <c r="K439" s="9">
        <f t="shared" si="55"/>
        <v>17.86</v>
      </c>
      <c r="L439" s="10">
        <f t="shared" si="55"/>
        <v>658.43439999999998</v>
      </c>
      <c r="M439" s="9">
        <f t="shared" si="55"/>
        <v>517.27359999999999</v>
      </c>
      <c r="N439" s="10">
        <f t="shared" si="55"/>
        <v>37.500900000000001</v>
      </c>
      <c r="O439" s="9">
        <f t="shared" si="55"/>
        <v>25.532399999999996</v>
      </c>
      <c r="P439" s="10">
        <f t="shared" si="55"/>
        <v>149.64469999999997</v>
      </c>
      <c r="Q439" s="9">
        <f t="shared" si="55"/>
        <v>86.6875</v>
      </c>
      <c r="R439" s="10">
        <f t="shared" si="55"/>
        <v>2547.1792999999998</v>
      </c>
      <c r="S439" s="9">
        <f t="shared" si="55"/>
        <v>415.56110000000001</v>
      </c>
    </row>
    <row r="440" spans="1:19" ht="15" hidden="1" customHeight="1" x14ac:dyDescent="0.2">
      <c r="A440" s="13">
        <v>2019</v>
      </c>
      <c r="B440" s="12">
        <v>2999</v>
      </c>
      <c r="C440" s="11" t="s">
        <v>8</v>
      </c>
      <c r="D440" s="10">
        <f>SUM(D414:D420)</f>
        <v>1299.2885999999999</v>
      </c>
      <c r="E440" s="9">
        <f t="shared" ref="E440:S440" si="56">SUM(E414:E420)</f>
        <v>174.21469999999999</v>
      </c>
      <c r="F440" s="10">
        <f t="shared" si="56"/>
        <v>367.71520000000004</v>
      </c>
      <c r="G440" s="9">
        <f t="shared" si="56"/>
        <v>276.23600000000005</v>
      </c>
      <c r="H440" s="10">
        <f t="shared" si="56"/>
        <v>29.460299999999997</v>
      </c>
      <c r="I440" s="9">
        <f t="shared" si="56"/>
        <v>18.957699999999996</v>
      </c>
      <c r="J440" s="10">
        <f t="shared" si="56"/>
        <v>16.628799999999998</v>
      </c>
      <c r="K440" s="9">
        <f t="shared" si="56"/>
        <v>1.7338</v>
      </c>
      <c r="L440" s="10">
        <f t="shared" si="56"/>
        <v>247.27660000000003</v>
      </c>
      <c r="M440" s="9">
        <f t="shared" si="56"/>
        <v>207.18990000000002</v>
      </c>
      <c r="N440" s="10">
        <f t="shared" si="56"/>
        <v>29.479899999999997</v>
      </c>
      <c r="O440" s="9">
        <f t="shared" si="56"/>
        <v>14.843999999999999</v>
      </c>
      <c r="P440" s="10">
        <f t="shared" si="56"/>
        <v>102.99199999999999</v>
      </c>
      <c r="Q440" s="9">
        <f t="shared" si="56"/>
        <v>66.768999999999991</v>
      </c>
      <c r="R440" s="10">
        <f t="shared" si="56"/>
        <v>1947.6727000000003</v>
      </c>
      <c r="S440" s="9">
        <f t="shared" si="56"/>
        <v>305.87119999999999</v>
      </c>
    </row>
    <row r="441" spans="1:19" ht="15" hidden="1" customHeight="1" x14ac:dyDescent="0.2">
      <c r="A441" s="13">
        <v>2019</v>
      </c>
      <c r="B441" s="12">
        <v>3999</v>
      </c>
      <c r="C441" s="11" t="s">
        <v>7</v>
      </c>
      <c r="D441" s="10">
        <f>SUM(D421:D429)</f>
        <v>443.0471</v>
      </c>
      <c r="E441" s="9">
        <f t="shared" ref="E441:S441" si="57">SUM(E421:E429)</f>
        <v>101.7974</v>
      </c>
      <c r="F441" s="10">
        <f t="shared" si="57"/>
        <v>282.68709999999999</v>
      </c>
      <c r="G441" s="9">
        <f t="shared" si="57"/>
        <v>194.61279999999999</v>
      </c>
      <c r="H441" s="10">
        <f t="shared" si="57"/>
        <v>16.861499999999999</v>
      </c>
      <c r="I441" s="9">
        <f t="shared" si="57"/>
        <v>8.0373000000000001</v>
      </c>
      <c r="J441" s="10">
        <f t="shared" si="57"/>
        <v>19.107700000000001</v>
      </c>
      <c r="K441" s="9">
        <f t="shared" si="57"/>
        <v>13.790000000000001</v>
      </c>
      <c r="L441" s="10">
        <f t="shared" si="57"/>
        <v>343.2149</v>
      </c>
      <c r="M441" s="9">
        <f t="shared" si="57"/>
        <v>234.83959999999999</v>
      </c>
      <c r="N441" s="10">
        <f t="shared" si="57"/>
        <v>13.4078</v>
      </c>
      <c r="O441" s="9">
        <f t="shared" si="57"/>
        <v>5.9577999999999998</v>
      </c>
      <c r="P441" s="10">
        <f t="shared" si="57"/>
        <v>16.569700000000001</v>
      </c>
      <c r="Q441" s="9">
        <f t="shared" si="57"/>
        <v>15.5869</v>
      </c>
      <c r="R441" s="10">
        <f t="shared" si="57"/>
        <v>2336.9192999999996</v>
      </c>
      <c r="S441" s="9">
        <f t="shared" si="57"/>
        <v>585.49140000000011</v>
      </c>
    </row>
    <row r="442" spans="1:19" ht="15" hidden="1" customHeight="1" thickBot="1" x14ac:dyDescent="0.25">
      <c r="A442" s="8">
        <v>2019</v>
      </c>
      <c r="B442" s="7">
        <v>4999</v>
      </c>
      <c r="C442" s="6" t="s">
        <v>6</v>
      </c>
      <c r="D442" s="5">
        <f>SUM(D430:D437)</f>
        <v>1053.4273000000001</v>
      </c>
      <c r="E442" s="4">
        <f t="shared" ref="E442:S442" si="58">SUM(E430:E437)</f>
        <v>214.73400000000001</v>
      </c>
      <c r="F442" s="5">
        <f t="shared" si="58"/>
        <v>1401.1233999999999</v>
      </c>
      <c r="G442" s="4">
        <f t="shared" si="58"/>
        <v>993.50089999999989</v>
      </c>
      <c r="H442" s="5">
        <f t="shared" si="58"/>
        <v>60.426000000000002</v>
      </c>
      <c r="I442" s="4">
        <f t="shared" si="58"/>
        <v>48.671199999999999</v>
      </c>
      <c r="J442" s="5">
        <f t="shared" si="58"/>
        <v>41.135899999999992</v>
      </c>
      <c r="K442" s="4">
        <f t="shared" si="58"/>
        <v>15.8354</v>
      </c>
      <c r="L442" s="5">
        <f t="shared" si="58"/>
        <v>489.822</v>
      </c>
      <c r="M442" s="4">
        <f t="shared" si="58"/>
        <v>302.48129999999998</v>
      </c>
      <c r="N442" s="5">
        <f t="shared" si="58"/>
        <v>8.2448999999999995</v>
      </c>
      <c r="O442" s="4">
        <f t="shared" si="58"/>
        <v>7.5827999999999998</v>
      </c>
      <c r="P442" s="5">
        <f t="shared" si="58"/>
        <v>371.51819999999998</v>
      </c>
      <c r="Q442" s="4">
        <f t="shared" si="58"/>
        <v>325.78390000000002</v>
      </c>
      <c r="R442" s="5">
        <f t="shared" si="58"/>
        <v>836.40429999999992</v>
      </c>
      <c r="S442" s="4">
        <f t="shared" si="58"/>
        <v>216.40439999999998</v>
      </c>
    </row>
    <row r="443" spans="1:19" hidden="1" x14ac:dyDescent="0.2">
      <c r="A443" s="30">
        <v>2020</v>
      </c>
      <c r="B443" s="29" t="s">
        <v>4</v>
      </c>
      <c r="C443" s="28" t="s">
        <v>3</v>
      </c>
      <c r="D443" s="27">
        <v>136.41759999999996</v>
      </c>
      <c r="E443" s="26">
        <v>31.320700000000002</v>
      </c>
      <c r="F443" s="27">
        <v>187.8664</v>
      </c>
      <c r="G443" s="26">
        <v>140.04349999999999</v>
      </c>
      <c r="H443" s="27">
        <v>6.7959999999999985</v>
      </c>
      <c r="I443" s="26">
        <v>0.38429999999999997</v>
      </c>
      <c r="J443" s="27">
        <v>2.2757999999999998</v>
      </c>
      <c r="K443" s="26">
        <v>0.72909999999999997</v>
      </c>
      <c r="L443" s="27">
        <v>152.41039999999998</v>
      </c>
      <c r="M443" s="26">
        <v>122.53780000000002</v>
      </c>
      <c r="N443" s="27"/>
      <c r="O443" s="26"/>
      <c r="P443" s="27">
        <v>5.7572000000000001</v>
      </c>
      <c r="Q443" s="26">
        <v>5.5425000000000004</v>
      </c>
      <c r="R443" s="27">
        <v>71.273199999999989</v>
      </c>
      <c r="S443" s="26">
        <v>38.694100000000006</v>
      </c>
    </row>
    <row r="444" spans="1:19" hidden="1" x14ac:dyDescent="0.2">
      <c r="A444" s="13">
        <f>A443</f>
        <v>2020</v>
      </c>
      <c r="B444" s="12" t="s">
        <v>78</v>
      </c>
      <c r="C444" s="11" t="s">
        <v>77</v>
      </c>
      <c r="D444" s="25">
        <v>20.159399999999994</v>
      </c>
      <c r="E444" s="24">
        <v>2.1977000000000002</v>
      </c>
      <c r="F444" s="25">
        <v>28.396599999999999</v>
      </c>
      <c r="G444" s="24">
        <v>11.409599999999999</v>
      </c>
      <c r="H444" s="25">
        <v>5.4355000000000002</v>
      </c>
      <c r="I444" s="24">
        <v>5.218</v>
      </c>
      <c r="J444" s="25">
        <v>7.1012000000000004</v>
      </c>
      <c r="K444" s="24"/>
      <c r="L444" s="25">
        <v>65.548199999999994</v>
      </c>
      <c r="M444" s="24">
        <v>30.589000000000002</v>
      </c>
      <c r="N444" s="25"/>
      <c r="O444" s="24"/>
      <c r="P444" s="25">
        <v>7.5324</v>
      </c>
      <c r="Q444" s="24">
        <v>7.5324</v>
      </c>
      <c r="R444" s="25">
        <v>50.368599999999994</v>
      </c>
      <c r="S444" s="24">
        <v>6.5762999999999998</v>
      </c>
    </row>
    <row r="445" spans="1:19" hidden="1" x14ac:dyDescent="0.2">
      <c r="A445" s="13">
        <f t="shared" ref="A445:A482" si="59">A444</f>
        <v>2020</v>
      </c>
      <c r="B445" s="12" t="s">
        <v>76</v>
      </c>
      <c r="C445" s="11" t="s">
        <v>75</v>
      </c>
      <c r="D445" s="25">
        <v>775.47859999999991</v>
      </c>
      <c r="E445" s="24">
        <v>307.20140000000009</v>
      </c>
      <c r="F445" s="25">
        <v>353.14950000000005</v>
      </c>
      <c r="G445" s="24">
        <v>226.29739999999998</v>
      </c>
      <c r="H445" s="25">
        <v>21.900200000000002</v>
      </c>
      <c r="I445" s="24">
        <v>21.900200000000002</v>
      </c>
      <c r="J445" s="25">
        <v>17.908900000000003</v>
      </c>
      <c r="K445" s="24">
        <v>5.6859999999999999</v>
      </c>
      <c r="L445" s="25">
        <v>146.7099</v>
      </c>
      <c r="M445" s="24">
        <v>99.009900000000016</v>
      </c>
      <c r="N445" s="25"/>
      <c r="O445" s="24"/>
      <c r="P445" s="25">
        <v>39.310099999999998</v>
      </c>
      <c r="Q445" s="24">
        <v>37.419699999999999</v>
      </c>
      <c r="R445" s="25">
        <v>708.63040000000001</v>
      </c>
      <c r="S445" s="24">
        <v>222.83070000000001</v>
      </c>
    </row>
    <row r="446" spans="1:19" hidden="1" x14ac:dyDescent="0.2">
      <c r="A446" s="13">
        <f t="shared" si="59"/>
        <v>2020</v>
      </c>
      <c r="B446" s="12" t="s">
        <v>74</v>
      </c>
      <c r="C446" s="11" t="s">
        <v>73</v>
      </c>
      <c r="D446" s="25">
        <v>30.6829</v>
      </c>
      <c r="E446" s="24">
        <v>5.3346999999999998</v>
      </c>
      <c r="F446" s="25">
        <v>44.281100000000002</v>
      </c>
      <c r="G446" s="24">
        <v>8.2201000000000004</v>
      </c>
      <c r="H446" s="25">
        <v>3.3000999999999996</v>
      </c>
      <c r="I446" s="24"/>
      <c r="J446" s="25"/>
      <c r="K446" s="24"/>
      <c r="L446" s="25">
        <v>49.661699999999996</v>
      </c>
      <c r="M446" s="24">
        <v>15.414199999999999</v>
      </c>
      <c r="N446" s="25"/>
      <c r="O446" s="24"/>
      <c r="P446" s="25">
        <v>4.5048999999999992</v>
      </c>
      <c r="Q446" s="24"/>
      <c r="R446" s="25">
        <v>32.407800000000002</v>
      </c>
      <c r="S446" s="24">
        <v>11.643800000000001</v>
      </c>
    </row>
    <row r="447" spans="1:19" hidden="1" x14ac:dyDescent="0.2">
      <c r="A447" s="13">
        <f t="shared" si="59"/>
        <v>2020</v>
      </c>
      <c r="B447" s="12" t="s">
        <v>72</v>
      </c>
      <c r="C447" s="11" t="s">
        <v>71</v>
      </c>
      <c r="D447" s="25">
        <v>44.271900000000002</v>
      </c>
      <c r="E447" s="24"/>
      <c r="F447" s="25">
        <v>49.563899999999997</v>
      </c>
      <c r="G447" s="24">
        <v>39.11480000000001</v>
      </c>
      <c r="H447" s="25">
        <v>3.8346999999999998</v>
      </c>
      <c r="I447" s="24">
        <v>2.1501000000000001</v>
      </c>
      <c r="J447" s="25"/>
      <c r="K447" s="24"/>
      <c r="L447" s="25">
        <v>80.383600000000015</v>
      </c>
      <c r="M447" s="24">
        <v>76.163700000000006</v>
      </c>
      <c r="N447" s="25"/>
      <c r="O447" s="24"/>
      <c r="P447" s="25">
        <v>34.128600000000006</v>
      </c>
      <c r="Q447" s="24">
        <v>34.128599999999999</v>
      </c>
      <c r="R447" s="25">
        <v>14.328700000000001</v>
      </c>
      <c r="S447" s="24">
        <v>3.9889000000000001</v>
      </c>
    </row>
    <row r="448" spans="1:19" hidden="1" x14ac:dyDescent="0.2">
      <c r="A448" s="13">
        <f t="shared" si="59"/>
        <v>2020</v>
      </c>
      <c r="B448" s="12" t="s">
        <v>70</v>
      </c>
      <c r="C448" s="11" t="s">
        <v>69</v>
      </c>
      <c r="D448" s="25">
        <v>255.39389999999997</v>
      </c>
      <c r="E448" s="24">
        <v>44.107100000000003</v>
      </c>
      <c r="F448" s="25">
        <v>35.216900000000003</v>
      </c>
      <c r="G448" s="24">
        <v>29.7956</v>
      </c>
      <c r="H448" s="25">
        <v>0.63349999999999995</v>
      </c>
      <c r="I448" s="24"/>
      <c r="J448" s="25"/>
      <c r="K448" s="24"/>
      <c r="L448" s="25">
        <v>31.004000000000005</v>
      </c>
      <c r="M448" s="24">
        <v>30.196800000000003</v>
      </c>
      <c r="N448" s="25"/>
      <c r="O448" s="24"/>
      <c r="P448" s="25">
        <v>16.984199999999998</v>
      </c>
      <c r="Q448" s="24">
        <v>2.6812</v>
      </c>
      <c r="R448" s="25">
        <v>937.61640000000057</v>
      </c>
      <c r="S448" s="24">
        <v>152.17360000000002</v>
      </c>
    </row>
    <row r="449" spans="1:19" x14ac:dyDescent="0.2">
      <c r="A449" s="13">
        <f t="shared" si="59"/>
        <v>2020</v>
      </c>
      <c r="B449" s="12" t="s">
        <v>68</v>
      </c>
      <c r="C449" s="11" t="s">
        <v>129</v>
      </c>
      <c r="D449" s="25">
        <v>152.58170000000007</v>
      </c>
      <c r="E449" s="24">
        <v>39.916799999999995</v>
      </c>
      <c r="F449" s="25">
        <v>31.684499999999996</v>
      </c>
      <c r="G449" s="24">
        <v>19.064499999999999</v>
      </c>
      <c r="H449" s="25">
        <v>1.6560000000000001</v>
      </c>
      <c r="I449" s="24">
        <v>0.14760000000000001</v>
      </c>
      <c r="J449" s="25">
        <v>3.0428000000000002</v>
      </c>
      <c r="K449" s="24">
        <v>0.93730000000000002</v>
      </c>
      <c r="L449" s="25">
        <v>26.5093</v>
      </c>
      <c r="M449" s="24">
        <v>20.9145</v>
      </c>
      <c r="N449" s="25"/>
      <c r="O449" s="24"/>
      <c r="P449" s="25">
        <v>44.124700000000004</v>
      </c>
      <c r="Q449" s="24">
        <v>11.3484</v>
      </c>
      <c r="R449" s="25">
        <v>158.41650000000001</v>
      </c>
      <c r="S449" s="24">
        <v>51.037800000000004</v>
      </c>
    </row>
    <row r="450" spans="1:19" hidden="1" x14ac:dyDescent="0.2">
      <c r="A450" s="13">
        <f t="shared" si="59"/>
        <v>2020</v>
      </c>
      <c r="B450" s="12" t="s">
        <v>66</v>
      </c>
      <c r="C450" s="11" t="s">
        <v>65</v>
      </c>
      <c r="D450" s="25">
        <v>27.302400000000006</v>
      </c>
      <c r="E450" s="24">
        <v>5.6154000000000002</v>
      </c>
      <c r="F450" s="25">
        <v>22.915199999999999</v>
      </c>
      <c r="G450" s="24">
        <v>5.7439</v>
      </c>
      <c r="H450" s="25">
        <v>3.0358000000000001</v>
      </c>
      <c r="I450" s="24">
        <v>2.5324</v>
      </c>
      <c r="J450" s="25"/>
      <c r="K450" s="24"/>
      <c r="L450" s="25">
        <v>32.208800000000004</v>
      </c>
      <c r="M450" s="24">
        <v>16.355</v>
      </c>
      <c r="N450" s="25">
        <v>7.2884000000000002</v>
      </c>
      <c r="O450" s="24">
        <v>7.2884000000000002</v>
      </c>
      <c r="P450" s="25">
        <v>0.4909</v>
      </c>
      <c r="Q450" s="24"/>
      <c r="R450" s="25">
        <v>479.1376000000003</v>
      </c>
      <c r="S450" s="24">
        <v>37.335700000000003</v>
      </c>
    </row>
    <row r="451" spans="1:19" hidden="1" x14ac:dyDescent="0.2">
      <c r="A451" s="13">
        <f t="shared" si="59"/>
        <v>2020</v>
      </c>
      <c r="B451" s="12" t="s">
        <v>64</v>
      </c>
      <c r="C451" s="11" t="s">
        <v>63</v>
      </c>
      <c r="D451" s="25">
        <v>50.707800000000006</v>
      </c>
      <c r="E451" s="24">
        <v>11.482800000000001</v>
      </c>
      <c r="F451" s="25">
        <v>37.2226</v>
      </c>
      <c r="G451" s="24">
        <v>23.620399999999997</v>
      </c>
      <c r="H451" s="25">
        <v>0.27850000000000003</v>
      </c>
      <c r="I451" s="24"/>
      <c r="J451" s="25"/>
      <c r="K451" s="24"/>
      <c r="L451" s="25">
        <v>14.053599999999999</v>
      </c>
      <c r="M451" s="24">
        <v>10.046399999999998</v>
      </c>
      <c r="N451" s="25"/>
      <c r="O451" s="24"/>
      <c r="P451" s="25">
        <v>7.9821000000000009</v>
      </c>
      <c r="Q451" s="24">
        <v>4.3841999999999999</v>
      </c>
      <c r="R451" s="25">
        <v>38.729199999999999</v>
      </c>
      <c r="S451" s="24">
        <v>15.289899999999999</v>
      </c>
    </row>
    <row r="452" spans="1:19" hidden="1" x14ac:dyDescent="0.2">
      <c r="A452" s="13">
        <f t="shared" si="59"/>
        <v>2020</v>
      </c>
      <c r="B452" s="12" t="s">
        <v>62</v>
      </c>
      <c r="C452" s="11" t="s">
        <v>61</v>
      </c>
      <c r="D452" s="25">
        <v>171.41000000000003</v>
      </c>
      <c r="E452" s="24">
        <v>26.845700000000001</v>
      </c>
      <c r="F452" s="25">
        <v>94.848500000000016</v>
      </c>
      <c r="G452" s="24">
        <v>56.727800000000009</v>
      </c>
      <c r="H452" s="25">
        <v>4.3574000000000002</v>
      </c>
      <c r="I452" s="24"/>
      <c r="J452" s="25">
        <v>4.1219000000000001</v>
      </c>
      <c r="K452" s="24"/>
      <c r="L452" s="25">
        <v>57.993700000000004</v>
      </c>
      <c r="M452" s="24">
        <v>24.641200000000005</v>
      </c>
      <c r="N452" s="25"/>
      <c r="O452" s="24"/>
      <c r="P452" s="25">
        <v>0.27410000000000001</v>
      </c>
      <c r="Q452" s="24"/>
      <c r="R452" s="25">
        <v>315.90070000000003</v>
      </c>
      <c r="S452" s="24">
        <v>35.269600000000004</v>
      </c>
    </row>
    <row r="453" spans="1:19" hidden="1" x14ac:dyDescent="0.2">
      <c r="A453" s="23">
        <f t="shared" si="59"/>
        <v>2020</v>
      </c>
      <c r="B453" s="22" t="s">
        <v>60</v>
      </c>
      <c r="C453" s="21" t="s">
        <v>59</v>
      </c>
      <c r="D453" s="20">
        <v>428.92730000000006</v>
      </c>
      <c r="E453" s="19">
        <v>37.4</v>
      </c>
      <c r="F453" s="20">
        <v>167.17739999999995</v>
      </c>
      <c r="G453" s="19">
        <v>77.691200000000009</v>
      </c>
      <c r="H453" s="20">
        <v>14.518200000000002</v>
      </c>
      <c r="I453" s="19">
        <v>2.3094999999999999</v>
      </c>
      <c r="J453" s="20">
        <v>2.7079999999999997</v>
      </c>
      <c r="K453" s="19">
        <v>2.7079999999999997</v>
      </c>
      <c r="L453" s="20">
        <v>126.35510000000002</v>
      </c>
      <c r="M453" s="19">
        <v>59.912299999999995</v>
      </c>
      <c r="N453" s="20">
        <v>4.3455000000000004</v>
      </c>
      <c r="O453" s="19">
        <v>1.6205000000000001</v>
      </c>
      <c r="P453" s="20">
        <v>19.263499999999997</v>
      </c>
      <c r="Q453" s="19">
        <v>10.454800000000001</v>
      </c>
      <c r="R453" s="20">
        <v>64.241600000000005</v>
      </c>
      <c r="S453" s="19">
        <v>18.691099999999999</v>
      </c>
    </row>
    <row r="454" spans="1:19" hidden="1" x14ac:dyDescent="0.2">
      <c r="A454" s="13">
        <f t="shared" si="59"/>
        <v>2020</v>
      </c>
      <c r="B454" s="12" t="s">
        <v>58</v>
      </c>
      <c r="C454" s="11" t="s">
        <v>57</v>
      </c>
      <c r="D454" s="25">
        <v>30.3386</v>
      </c>
      <c r="E454" s="24">
        <v>2.8984000000000001</v>
      </c>
      <c r="F454" s="25">
        <v>0.81159999999999988</v>
      </c>
      <c r="G454" s="24"/>
      <c r="H454" s="25"/>
      <c r="I454" s="24"/>
      <c r="J454" s="25">
        <v>41.825499999999998</v>
      </c>
      <c r="K454" s="24"/>
      <c r="L454" s="25">
        <v>25.5275</v>
      </c>
      <c r="M454" s="24">
        <v>25.5275</v>
      </c>
      <c r="N454" s="25"/>
      <c r="O454" s="24"/>
      <c r="P454" s="25"/>
      <c r="Q454" s="24"/>
      <c r="R454" s="25">
        <v>215.27190000000002</v>
      </c>
      <c r="S454" s="24">
        <v>38.3277</v>
      </c>
    </row>
    <row r="455" spans="1:19" hidden="1" x14ac:dyDescent="0.2">
      <c r="A455" s="13">
        <f t="shared" si="59"/>
        <v>2020</v>
      </c>
      <c r="B455" s="12" t="s">
        <v>56</v>
      </c>
      <c r="C455" s="11" t="s">
        <v>55</v>
      </c>
      <c r="D455" s="25">
        <v>33.963499999999996</v>
      </c>
      <c r="E455" s="24">
        <v>15.459099999999999</v>
      </c>
      <c r="F455" s="25">
        <v>56.106500000000004</v>
      </c>
      <c r="G455" s="24">
        <v>41.680199999999999</v>
      </c>
      <c r="H455" s="25"/>
      <c r="I455" s="24"/>
      <c r="J455" s="25"/>
      <c r="K455" s="24"/>
      <c r="L455" s="25">
        <v>99.267800000000008</v>
      </c>
      <c r="M455" s="24">
        <v>53.472999999999999</v>
      </c>
      <c r="N455" s="25"/>
      <c r="O455" s="24"/>
      <c r="P455" s="25">
        <v>16.466699999999999</v>
      </c>
      <c r="Q455" s="24">
        <v>13.584</v>
      </c>
      <c r="R455" s="25">
        <v>18.817299999999999</v>
      </c>
      <c r="S455" s="24">
        <v>7.6980999999999993</v>
      </c>
    </row>
    <row r="456" spans="1:19" hidden="1" x14ac:dyDescent="0.2">
      <c r="A456" s="13">
        <f t="shared" si="59"/>
        <v>2020</v>
      </c>
      <c r="B456" s="12" t="s">
        <v>54</v>
      </c>
      <c r="C456" s="11" t="s">
        <v>53</v>
      </c>
      <c r="D456" s="25">
        <v>299.71449999999987</v>
      </c>
      <c r="E456" s="24">
        <v>107.5401</v>
      </c>
      <c r="F456" s="25">
        <v>12.848000000000001</v>
      </c>
      <c r="G456" s="24">
        <v>12.561199999999999</v>
      </c>
      <c r="H456" s="25">
        <v>11.617799999999999</v>
      </c>
      <c r="I456" s="24">
        <v>4.6866000000000003</v>
      </c>
      <c r="J456" s="25">
        <v>2.6421000000000001</v>
      </c>
      <c r="K456" s="24"/>
      <c r="L456" s="25">
        <v>4.6536000000000008</v>
      </c>
      <c r="M456" s="24">
        <v>4.1885000000000003</v>
      </c>
      <c r="N456" s="25"/>
      <c r="O456" s="24"/>
      <c r="P456" s="25"/>
      <c r="Q456" s="24"/>
      <c r="R456" s="25">
        <v>572.17399999999998</v>
      </c>
      <c r="S456" s="24">
        <v>146.81039999999999</v>
      </c>
    </row>
    <row r="457" spans="1:19" hidden="1" x14ac:dyDescent="0.2">
      <c r="A457" s="13">
        <f t="shared" si="59"/>
        <v>2020</v>
      </c>
      <c r="B457" s="12" t="s">
        <v>52</v>
      </c>
      <c r="C457" s="11" t="s">
        <v>51</v>
      </c>
      <c r="D457" s="25">
        <v>313.54269999999997</v>
      </c>
      <c r="E457" s="24">
        <v>47.778799999999997</v>
      </c>
      <c r="F457" s="25">
        <v>44.178699999999992</v>
      </c>
      <c r="G457" s="24">
        <v>40.478399999999993</v>
      </c>
      <c r="H457" s="25"/>
      <c r="I457" s="24"/>
      <c r="J457" s="25">
        <v>110.5277</v>
      </c>
      <c r="K457" s="24"/>
      <c r="L457" s="25">
        <v>36.913499999999999</v>
      </c>
      <c r="M457" s="24">
        <v>28.6266</v>
      </c>
      <c r="N457" s="25">
        <v>5.3841999999999999</v>
      </c>
      <c r="O457" s="24">
        <v>5.3841999999999999</v>
      </c>
      <c r="P457" s="25"/>
      <c r="Q457" s="24"/>
      <c r="R457" s="25">
        <v>737.88049999999976</v>
      </c>
      <c r="S457" s="24">
        <v>69.726500000000001</v>
      </c>
    </row>
    <row r="458" spans="1:19" hidden="1" x14ac:dyDescent="0.2">
      <c r="A458" s="13">
        <f t="shared" si="59"/>
        <v>2020</v>
      </c>
      <c r="B458" s="12" t="s">
        <v>50</v>
      </c>
      <c r="C458" s="11" t="s">
        <v>49</v>
      </c>
      <c r="D458" s="25">
        <v>522.76390000000004</v>
      </c>
      <c r="E458" s="24">
        <v>65.739299999999986</v>
      </c>
      <c r="F458" s="25">
        <v>100.0193</v>
      </c>
      <c r="G458" s="24">
        <v>57.351700000000001</v>
      </c>
      <c r="H458" s="25">
        <v>43.271800000000006</v>
      </c>
      <c r="I458" s="24">
        <v>38.027999999999999</v>
      </c>
      <c r="J458" s="25">
        <v>0.93059999999999998</v>
      </c>
      <c r="K458" s="24"/>
      <c r="L458" s="25">
        <v>64.203399999999988</v>
      </c>
      <c r="M458" s="24">
        <v>39.077599999999997</v>
      </c>
      <c r="N458" s="25"/>
      <c r="O458" s="24"/>
      <c r="P458" s="25">
        <v>41.3217</v>
      </c>
      <c r="Q458" s="24">
        <v>41.321699999999993</v>
      </c>
      <c r="R458" s="25">
        <v>391.18350000000009</v>
      </c>
      <c r="S458" s="24">
        <v>49.143099999999997</v>
      </c>
    </row>
    <row r="459" spans="1:19" hidden="1" x14ac:dyDescent="0.2">
      <c r="A459" s="13">
        <f t="shared" si="59"/>
        <v>2020</v>
      </c>
      <c r="B459" s="12" t="s">
        <v>48</v>
      </c>
      <c r="C459" s="11" t="s">
        <v>47</v>
      </c>
      <c r="D459" s="25">
        <v>64.697299999999998</v>
      </c>
      <c r="E459" s="24">
        <v>10.7098</v>
      </c>
      <c r="F459" s="25">
        <v>121.54729999999999</v>
      </c>
      <c r="G459" s="24">
        <v>107.4303</v>
      </c>
      <c r="H459" s="25">
        <v>1.7182999999999999</v>
      </c>
      <c r="I459" s="24">
        <v>0.2442</v>
      </c>
      <c r="J459" s="25">
        <v>0.35110000000000002</v>
      </c>
      <c r="K459" s="24">
        <v>0.35110000000000002</v>
      </c>
      <c r="L459" s="25">
        <v>26.679699999999997</v>
      </c>
      <c r="M459" s="24">
        <v>26.041799999999999</v>
      </c>
      <c r="N459" s="25"/>
      <c r="O459" s="24"/>
      <c r="P459" s="25">
        <v>5.9611000000000001</v>
      </c>
      <c r="Q459" s="24">
        <v>3.8514000000000004</v>
      </c>
      <c r="R459" s="25">
        <v>160.46060000000003</v>
      </c>
      <c r="S459" s="24">
        <v>83.43889999999999</v>
      </c>
    </row>
    <row r="460" spans="1:19" hidden="1" x14ac:dyDescent="0.2">
      <c r="A460" s="23">
        <f t="shared" si="59"/>
        <v>2020</v>
      </c>
      <c r="B460" s="22" t="s">
        <v>46</v>
      </c>
      <c r="C460" s="21" t="s">
        <v>45</v>
      </c>
      <c r="D460" s="20">
        <v>118.73349999999999</v>
      </c>
      <c r="E460" s="19"/>
      <c r="F460" s="20">
        <v>8.8948999999999998</v>
      </c>
      <c r="G460" s="19">
        <v>8.7908000000000008</v>
      </c>
      <c r="H460" s="20">
        <v>1.3453000000000002</v>
      </c>
      <c r="I460" s="19"/>
      <c r="J460" s="20">
        <v>0.59650000000000003</v>
      </c>
      <c r="K460" s="19"/>
      <c r="L460" s="20">
        <v>19.969000000000001</v>
      </c>
      <c r="M460" s="19">
        <v>2.0468000000000002</v>
      </c>
      <c r="N460" s="20"/>
      <c r="O460" s="19"/>
      <c r="P460" s="20">
        <v>47.014900000000004</v>
      </c>
      <c r="Q460" s="19">
        <v>44.89800000000001</v>
      </c>
      <c r="R460" s="20">
        <v>10.414599999999998</v>
      </c>
      <c r="S460" s="19">
        <v>2.7798000000000003</v>
      </c>
    </row>
    <row r="461" spans="1:19" hidden="1" x14ac:dyDescent="0.2">
      <c r="A461" s="13">
        <f t="shared" si="59"/>
        <v>2020</v>
      </c>
      <c r="B461" s="12" t="s">
        <v>44</v>
      </c>
      <c r="C461" s="11" t="s">
        <v>43</v>
      </c>
      <c r="D461" s="25">
        <v>73.95359999999998</v>
      </c>
      <c r="E461" s="24">
        <v>7.6639999999999997</v>
      </c>
      <c r="F461" s="25">
        <v>35.558599999999998</v>
      </c>
      <c r="G461" s="24">
        <v>31.375400000000003</v>
      </c>
      <c r="H461" s="25">
        <v>4.0348000000000006</v>
      </c>
      <c r="I461" s="24">
        <v>4.0348000000000006</v>
      </c>
      <c r="J461" s="25">
        <v>0.94159999999999999</v>
      </c>
      <c r="K461" s="24"/>
      <c r="L461" s="25">
        <v>56.689599999999984</v>
      </c>
      <c r="M461" s="24">
        <v>22.8812</v>
      </c>
      <c r="N461" s="25"/>
      <c r="O461" s="24"/>
      <c r="P461" s="25">
        <v>1.4279999999999999</v>
      </c>
      <c r="Q461" s="24">
        <v>1.4279999999999999</v>
      </c>
      <c r="R461" s="25">
        <v>5.3369999999999997</v>
      </c>
      <c r="S461" s="24">
        <v>5.3369999999999997</v>
      </c>
    </row>
    <row r="462" spans="1:19" hidden="1" x14ac:dyDescent="0.2">
      <c r="A462" s="13">
        <f t="shared" si="59"/>
        <v>2020</v>
      </c>
      <c r="B462" s="12" t="s">
        <v>42</v>
      </c>
      <c r="C462" s="11" t="s">
        <v>41</v>
      </c>
      <c r="D462" s="25">
        <v>2.4346999999999999</v>
      </c>
      <c r="E462" s="24">
        <v>0.25440000000000002</v>
      </c>
      <c r="F462" s="25">
        <v>13.9222</v>
      </c>
      <c r="G462" s="24">
        <v>10.591699999999999</v>
      </c>
      <c r="H462" s="25">
        <v>1.0998999999999999</v>
      </c>
      <c r="I462" s="24"/>
      <c r="J462" s="25">
        <v>6.1242000000000001</v>
      </c>
      <c r="K462" s="24">
        <v>5.5589000000000004</v>
      </c>
      <c r="L462" s="25">
        <v>34.622300000000003</v>
      </c>
      <c r="M462" s="24">
        <v>19.298999999999999</v>
      </c>
      <c r="N462" s="25"/>
      <c r="O462" s="24"/>
      <c r="P462" s="25">
        <v>0.50990000000000002</v>
      </c>
      <c r="Q462" s="24"/>
      <c r="R462" s="25">
        <v>240.00620000000004</v>
      </c>
      <c r="S462" s="24">
        <v>82.348899999999986</v>
      </c>
    </row>
    <row r="463" spans="1:19" hidden="1" x14ac:dyDescent="0.2">
      <c r="A463" s="13">
        <f t="shared" si="59"/>
        <v>2020</v>
      </c>
      <c r="B463" s="12" t="s">
        <v>40</v>
      </c>
      <c r="C463" s="11" t="s">
        <v>39</v>
      </c>
      <c r="D463" s="25">
        <v>27.397100000000002</v>
      </c>
      <c r="E463" s="24">
        <v>14.435000000000002</v>
      </c>
      <c r="F463" s="25">
        <v>12.978100000000001</v>
      </c>
      <c r="G463" s="24">
        <v>6.9002999999999997</v>
      </c>
      <c r="H463" s="25">
        <v>1.0861000000000001</v>
      </c>
      <c r="I463" s="24"/>
      <c r="J463" s="25"/>
      <c r="K463" s="24"/>
      <c r="L463" s="25">
        <v>43.547200000000004</v>
      </c>
      <c r="M463" s="24">
        <v>43.547199999999997</v>
      </c>
      <c r="N463" s="25"/>
      <c r="O463" s="24"/>
      <c r="P463" s="25"/>
      <c r="Q463" s="24"/>
      <c r="R463" s="25">
        <v>275.37129999999996</v>
      </c>
      <c r="S463" s="24">
        <v>112.39780000000002</v>
      </c>
    </row>
    <row r="464" spans="1:19" hidden="1" x14ac:dyDescent="0.2">
      <c r="A464" s="13">
        <f t="shared" si="59"/>
        <v>2020</v>
      </c>
      <c r="B464" s="12" t="s">
        <v>38</v>
      </c>
      <c r="C464" s="11" t="s">
        <v>37</v>
      </c>
      <c r="D464" s="25"/>
      <c r="E464" s="24"/>
      <c r="F464" s="25">
        <v>11.060700000000001</v>
      </c>
      <c r="G464" s="24">
        <v>10.097300000000001</v>
      </c>
      <c r="H464" s="25">
        <v>1.3152999999999999</v>
      </c>
      <c r="I464" s="24"/>
      <c r="J464" s="25"/>
      <c r="K464" s="24"/>
      <c r="L464" s="25">
        <v>16.438300000000002</v>
      </c>
      <c r="M464" s="24">
        <v>12.989599999999999</v>
      </c>
      <c r="N464" s="25"/>
      <c r="O464" s="24"/>
      <c r="P464" s="25"/>
      <c r="Q464" s="24"/>
      <c r="R464" s="25">
        <v>43.919699999999999</v>
      </c>
      <c r="S464" s="24"/>
    </row>
    <row r="465" spans="1:19" hidden="1" x14ac:dyDescent="0.2">
      <c r="A465" s="13">
        <f t="shared" si="59"/>
        <v>2020</v>
      </c>
      <c r="B465" s="12" t="s">
        <v>36</v>
      </c>
      <c r="C465" s="11" t="s">
        <v>35</v>
      </c>
      <c r="D465" s="25">
        <v>5.9197000000000006</v>
      </c>
      <c r="E465" s="24">
        <v>1.8946000000000001</v>
      </c>
      <c r="F465" s="25">
        <v>74.139799999999994</v>
      </c>
      <c r="G465" s="24">
        <v>68.454599999999999</v>
      </c>
      <c r="H465" s="25">
        <v>4.4503000000000004</v>
      </c>
      <c r="I465" s="24">
        <v>3.9547000000000003</v>
      </c>
      <c r="J465" s="25">
        <v>13.206</v>
      </c>
      <c r="K465" s="24">
        <v>12.4635</v>
      </c>
      <c r="L465" s="25">
        <v>71.754200000000012</v>
      </c>
      <c r="M465" s="24">
        <v>57.491199999999999</v>
      </c>
      <c r="N465" s="25">
        <v>0.33899999999999997</v>
      </c>
      <c r="O465" s="24"/>
      <c r="P465" s="25"/>
      <c r="Q465" s="24"/>
      <c r="R465" s="25">
        <v>1021.0704000000001</v>
      </c>
      <c r="S465" s="24">
        <v>254.69280000000001</v>
      </c>
    </row>
    <row r="466" spans="1:19" hidden="1" x14ac:dyDescent="0.2">
      <c r="A466" s="13">
        <f t="shared" si="59"/>
        <v>2020</v>
      </c>
      <c r="B466" s="12" t="s">
        <v>34</v>
      </c>
      <c r="C466" s="11" t="s">
        <v>33</v>
      </c>
      <c r="D466" s="25">
        <v>47.800000000000011</v>
      </c>
      <c r="E466" s="24">
        <v>15.186900000000001</v>
      </c>
      <c r="F466" s="25">
        <v>34.265699999999995</v>
      </c>
      <c r="G466" s="24">
        <v>32.941199999999995</v>
      </c>
      <c r="H466" s="25">
        <v>2.9275000000000002</v>
      </c>
      <c r="I466" s="24">
        <v>1.3823000000000001</v>
      </c>
      <c r="J466" s="25">
        <v>3.7183000000000002</v>
      </c>
      <c r="K466" s="24">
        <v>3.7183000000000002</v>
      </c>
      <c r="L466" s="25">
        <v>61.802</v>
      </c>
      <c r="M466" s="24">
        <v>54.271299999999997</v>
      </c>
      <c r="N466" s="25"/>
      <c r="O466" s="24"/>
      <c r="P466" s="25">
        <v>4.3080999999999996</v>
      </c>
      <c r="Q466" s="24">
        <v>4.3080999999999996</v>
      </c>
      <c r="R466" s="25">
        <v>394.99069999999989</v>
      </c>
      <c r="S466" s="24">
        <v>124.03070000000001</v>
      </c>
    </row>
    <row r="467" spans="1:19" hidden="1" x14ac:dyDescent="0.2">
      <c r="A467" s="13">
        <f t="shared" si="59"/>
        <v>2020</v>
      </c>
      <c r="B467" s="12" t="s">
        <v>32</v>
      </c>
      <c r="C467" s="11" t="s">
        <v>31</v>
      </c>
      <c r="D467" s="25">
        <v>202.7064</v>
      </c>
      <c r="E467" s="24">
        <v>15.357499999999998</v>
      </c>
      <c r="F467" s="25">
        <v>179.48540000000003</v>
      </c>
      <c r="G467" s="24">
        <v>145.702</v>
      </c>
      <c r="H467" s="25">
        <v>14.815399999999999</v>
      </c>
      <c r="I467" s="24">
        <v>8.8229000000000006</v>
      </c>
      <c r="J467" s="25">
        <v>2.2614999999999998</v>
      </c>
      <c r="K467" s="24"/>
      <c r="L467" s="25">
        <v>117.0493</v>
      </c>
      <c r="M467" s="24">
        <v>58.256500000000003</v>
      </c>
      <c r="N467" s="25"/>
      <c r="O467" s="24"/>
      <c r="P467" s="25">
        <v>26.0672</v>
      </c>
      <c r="Q467" s="24">
        <v>24.331000000000003</v>
      </c>
      <c r="R467" s="25">
        <v>78.577399999999983</v>
      </c>
      <c r="S467" s="24">
        <v>24.035899999999998</v>
      </c>
    </row>
    <row r="468" spans="1:19" hidden="1" x14ac:dyDescent="0.2">
      <c r="A468" s="13">
        <f t="shared" si="59"/>
        <v>2020</v>
      </c>
      <c r="B468" s="12" t="s">
        <v>30</v>
      </c>
      <c r="C468" s="11" t="s">
        <v>29</v>
      </c>
      <c r="D468" s="25">
        <v>17.395499999999998</v>
      </c>
      <c r="E468" s="24">
        <v>3.7046000000000001</v>
      </c>
      <c r="F468" s="25">
        <v>28.812199999999997</v>
      </c>
      <c r="G468" s="24">
        <v>0.75209999999999999</v>
      </c>
      <c r="H468" s="25"/>
      <c r="I468" s="24"/>
      <c r="J468" s="25">
        <v>10.8194</v>
      </c>
      <c r="K468" s="24">
        <v>10.8194</v>
      </c>
      <c r="L468" s="25">
        <v>18.536000000000001</v>
      </c>
      <c r="M468" s="24">
        <v>4.0097000000000005</v>
      </c>
      <c r="N468" s="25"/>
      <c r="O468" s="24"/>
      <c r="P468" s="25"/>
      <c r="Q468" s="24"/>
      <c r="R468" s="25"/>
      <c r="S468" s="24"/>
    </row>
    <row r="469" spans="1:19" hidden="1" x14ac:dyDescent="0.2">
      <c r="A469" s="23">
        <f t="shared" si="59"/>
        <v>2020</v>
      </c>
      <c r="B469" s="22" t="s">
        <v>28</v>
      </c>
      <c r="C469" s="21" t="s">
        <v>27</v>
      </c>
      <c r="D469" s="20">
        <v>64.520299999999992</v>
      </c>
      <c r="E469" s="19">
        <v>8.6113</v>
      </c>
      <c r="F469" s="20">
        <v>28.255299999999998</v>
      </c>
      <c r="G469" s="19">
        <v>28.255299999999998</v>
      </c>
      <c r="H469" s="20">
        <v>2.266</v>
      </c>
      <c r="I469" s="19">
        <v>2.266</v>
      </c>
      <c r="J469" s="20"/>
      <c r="K469" s="19"/>
      <c r="L469" s="20">
        <v>46.479399999999991</v>
      </c>
      <c r="M469" s="19">
        <v>34.799100000000003</v>
      </c>
      <c r="N469" s="20"/>
      <c r="O469" s="19"/>
      <c r="P469" s="20"/>
      <c r="Q469" s="19"/>
      <c r="R469" s="20">
        <v>68.373899999999992</v>
      </c>
      <c r="S469" s="19">
        <v>30.727700000000002</v>
      </c>
    </row>
    <row r="470" spans="1:19" hidden="1" x14ac:dyDescent="0.2">
      <c r="A470" s="13">
        <f t="shared" si="59"/>
        <v>2020</v>
      </c>
      <c r="B470" s="12" t="s">
        <v>26</v>
      </c>
      <c r="C470" s="11" t="s">
        <v>25</v>
      </c>
      <c r="D470" s="25">
        <v>76.806399999999996</v>
      </c>
      <c r="E470" s="24">
        <v>12.588700000000001</v>
      </c>
      <c r="F470" s="25">
        <v>147.81009999999998</v>
      </c>
      <c r="G470" s="24">
        <v>144.00790000000001</v>
      </c>
      <c r="H470" s="25">
        <v>1.3484</v>
      </c>
      <c r="I470" s="24">
        <v>1.3484</v>
      </c>
      <c r="J470" s="25"/>
      <c r="K470" s="24"/>
      <c r="L470" s="25">
        <v>21.546700000000001</v>
      </c>
      <c r="M470" s="24">
        <v>17.0535</v>
      </c>
      <c r="N470" s="25"/>
      <c r="O470" s="24"/>
      <c r="P470" s="25">
        <v>17.831099999999999</v>
      </c>
      <c r="Q470" s="24">
        <v>17.2668</v>
      </c>
      <c r="R470" s="25">
        <v>120.521</v>
      </c>
      <c r="S470" s="24">
        <v>6.0118999999999998</v>
      </c>
    </row>
    <row r="471" spans="1:19" hidden="1" x14ac:dyDescent="0.2">
      <c r="A471" s="13">
        <f t="shared" si="59"/>
        <v>2020</v>
      </c>
      <c r="B471" s="12" t="s">
        <v>24</v>
      </c>
      <c r="C471" s="11" t="s">
        <v>23</v>
      </c>
      <c r="D471" s="25">
        <v>189.22910000000002</v>
      </c>
      <c r="E471" s="24">
        <v>39.694200000000002</v>
      </c>
      <c r="F471" s="25">
        <v>297.51979999999998</v>
      </c>
      <c r="G471" s="24">
        <v>211.58829999999998</v>
      </c>
      <c r="H471" s="25">
        <v>28.054799999999997</v>
      </c>
      <c r="I471" s="24">
        <v>4.9942000000000002</v>
      </c>
      <c r="J471" s="25"/>
      <c r="K471" s="24"/>
      <c r="L471" s="25">
        <v>141.66989999999996</v>
      </c>
      <c r="M471" s="24">
        <v>118.1897</v>
      </c>
      <c r="N471" s="25"/>
      <c r="O471" s="24"/>
      <c r="P471" s="25">
        <v>26.704499999999999</v>
      </c>
      <c r="Q471" s="24">
        <v>26.4846</v>
      </c>
      <c r="R471" s="25">
        <v>232.38219999999998</v>
      </c>
      <c r="S471" s="24">
        <v>73.263500000000008</v>
      </c>
    </row>
    <row r="472" spans="1:19" hidden="1" x14ac:dyDescent="0.2">
      <c r="A472" s="13">
        <f t="shared" si="59"/>
        <v>2020</v>
      </c>
      <c r="B472" s="12" t="s">
        <v>22</v>
      </c>
      <c r="C472" s="11" t="s">
        <v>21</v>
      </c>
      <c r="D472" s="25">
        <v>191.46390000000002</v>
      </c>
      <c r="E472" s="24">
        <v>36.9544</v>
      </c>
      <c r="F472" s="25">
        <v>315.39159999999993</v>
      </c>
      <c r="G472" s="24">
        <v>138.53</v>
      </c>
      <c r="H472" s="25">
        <v>68.457400000000007</v>
      </c>
      <c r="I472" s="24">
        <v>9.5566999999999993</v>
      </c>
      <c r="J472" s="25">
        <v>16.1983</v>
      </c>
      <c r="K472" s="24"/>
      <c r="L472" s="25">
        <v>80.701400000000007</v>
      </c>
      <c r="M472" s="24">
        <v>46.809999999999995</v>
      </c>
      <c r="N472" s="25"/>
      <c r="O472" s="24"/>
      <c r="P472" s="25"/>
      <c r="Q472" s="24"/>
      <c r="R472" s="25">
        <v>90.190600000000018</v>
      </c>
      <c r="S472" s="24">
        <v>9.2274999999999991</v>
      </c>
    </row>
    <row r="473" spans="1:19" hidden="1" x14ac:dyDescent="0.2">
      <c r="A473" s="13">
        <f t="shared" si="59"/>
        <v>2020</v>
      </c>
      <c r="B473" s="12" t="s">
        <v>20</v>
      </c>
      <c r="C473" s="11" t="s">
        <v>19</v>
      </c>
      <c r="D473" s="25">
        <v>52.6569</v>
      </c>
      <c r="E473" s="24">
        <v>7.6303000000000001</v>
      </c>
      <c r="F473" s="25">
        <v>88.135699999999972</v>
      </c>
      <c r="G473" s="24">
        <v>50.847800000000007</v>
      </c>
      <c r="H473" s="25">
        <v>5.1790000000000003</v>
      </c>
      <c r="I473" s="24"/>
      <c r="J473" s="25">
        <v>10.9156</v>
      </c>
      <c r="K473" s="24"/>
      <c r="L473" s="25">
        <v>52.789000000000001</v>
      </c>
      <c r="M473" s="24">
        <v>23.248899999999999</v>
      </c>
      <c r="N473" s="25"/>
      <c r="O473" s="24"/>
      <c r="P473" s="25">
        <v>199.92260000000002</v>
      </c>
      <c r="Q473" s="24">
        <v>179.34249999999997</v>
      </c>
      <c r="R473" s="25">
        <v>27.027300000000004</v>
      </c>
      <c r="S473" s="24"/>
    </row>
    <row r="474" spans="1:19" hidden="1" x14ac:dyDescent="0.2">
      <c r="A474" s="13">
        <f t="shared" si="59"/>
        <v>2020</v>
      </c>
      <c r="B474" s="12" t="s">
        <v>18</v>
      </c>
      <c r="C474" s="11" t="s">
        <v>17</v>
      </c>
      <c r="D474" s="25">
        <v>162.73130000000003</v>
      </c>
      <c r="E474" s="24">
        <v>87.869600000000005</v>
      </c>
      <c r="F474" s="25">
        <v>121.2214</v>
      </c>
      <c r="G474" s="24">
        <v>113.61270000000002</v>
      </c>
      <c r="H474" s="25"/>
      <c r="I474" s="24"/>
      <c r="J474" s="25">
        <v>9.7087000000000003</v>
      </c>
      <c r="K474" s="24">
        <v>9.6516000000000002</v>
      </c>
      <c r="L474" s="25">
        <v>21.9346</v>
      </c>
      <c r="M474" s="24">
        <v>12.678899999999999</v>
      </c>
      <c r="N474" s="25">
        <v>0.43290000000000001</v>
      </c>
      <c r="O474" s="24"/>
      <c r="P474" s="25">
        <v>32.6526</v>
      </c>
      <c r="Q474" s="24">
        <v>27.996599999999997</v>
      </c>
      <c r="R474" s="25">
        <v>368.91140000000001</v>
      </c>
      <c r="S474" s="24">
        <v>135.79270000000002</v>
      </c>
    </row>
    <row r="475" spans="1:19" hidden="1" x14ac:dyDescent="0.2">
      <c r="A475" s="13">
        <f t="shared" si="59"/>
        <v>2020</v>
      </c>
      <c r="B475" s="12" t="s">
        <v>16</v>
      </c>
      <c r="C475" s="11" t="s">
        <v>130</v>
      </c>
      <c r="D475" s="25">
        <v>202.87350000000001</v>
      </c>
      <c r="E475" s="24">
        <v>43.974400000000003</v>
      </c>
      <c r="F475" s="25">
        <v>216.55970000000005</v>
      </c>
      <c r="G475" s="24">
        <v>143.49980000000002</v>
      </c>
      <c r="H475" s="25">
        <v>23.411300000000001</v>
      </c>
      <c r="I475" s="24">
        <v>19.466000000000001</v>
      </c>
      <c r="J475" s="25">
        <v>8.0289000000000001</v>
      </c>
      <c r="K475" s="24">
        <v>6.6012000000000004</v>
      </c>
      <c r="L475" s="25">
        <v>79.028599999999997</v>
      </c>
      <c r="M475" s="24">
        <v>43.336099999999995</v>
      </c>
      <c r="N475" s="25"/>
      <c r="O475" s="24"/>
      <c r="P475" s="25">
        <v>41.432299999999991</v>
      </c>
      <c r="Q475" s="24">
        <v>37.6173</v>
      </c>
      <c r="R475" s="25">
        <v>65.925200000000004</v>
      </c>
      <c r="S475" s="24">
        <v>17.873799999999999</v>
      </c>
    </row>
    <row r="476" spans="1:19" hidden="1" x14ac:dyDescent="0.2">
      <c r="A476" s="13">
        <f t="shared" si="59"/>
        <v>2020</v>
      </c>
      <c r="B476" s="12" t="s">
        <v>14</v>
      </c>
      <c r="C476" s="11" t="s">
        <v>13</v>
      </c>
      <c r="D476" s="25">
        <v>32.082900000000002</v>
      </c>
      <c r="E476" s="24">
        <v>12.7011</v>
      </c>
      <c r="F476" s="25">
        <v>252.95789999999997</v>
      </c>
      <c r="G476" s="24">
        <v>235.68270000000001</v>
      </c>
      <c r="H476" s="25">
        <v>0.3926</v>
      </c>
      <c r="I476" s="24"/>
      <c r="J476" s="25"/>
      <c r="K476" s="24"/>
      <c r="L476" s="25">
        <v>11.250699999999998</v>
      </c>
      <c r="M476" s="24">
        <v>6.6939000000000002</v>
      </c>
      <c r="N476" s="25"/>
      <c r="O476" s="24"/>
      <c r="P476" s="25">
        <v>7.1357999999999997</v>
      </c>
      <c r="Q476" s="24">
        <v>7.1357999999999997</v>
      </c>
      <c r="R476" s="25">
        <v>203.5239</v>
      </c>
      <c r="S476" s="24">
        <v>158.08619999999999</v>
      </c>
    </row>
    <row r="477" spans="1:19" hidden="1" x14ac:dyDescent="0.2">
      <c r="A477" s="23">
        <f t="shared" si="59"/>
        <v>2020</v>
      </c>
      <c r="B477" s="22" t="s">
        <v>12</v>
      </c>
      <c r="C477" s="21" t="s">
        <v>11</v>
      </c>
      <c r="D477" s="20">
        <v>194.29859999999991</v>
      </c>
      <c r="E477" s="19">
        <v>13.507199999999999</v>
      </c>
      <c r="F477" s="20">
        <v>364.84219999999999</v>
      </c>
      <c r="G477" s="19">
        <v>226.68050000000005</v>
      </c>
      <c r="H477" s="20">
        <v>14.8414</v>
      </c>
      <c r="I477" s="19">
        <v>11.339400000000001</v>
      </c>
      <c r="J477" s="20">
        <v>5.0709</v>
      </c>
      <c r="K477" s="19">
        <v>1.0584</v>
      </c>
      <c r="L477" s="20">
        <v>96.007099999999994</v>
      </c>
      <c r="M477" s="19">
        <v>72.956900000000005</v>
      </c>
      <c r="N477" s="20"/>
      <c r="O477" s="19"/>
      <c r="P477" s="20">
        <v>91.31659999999998</v>
      </c>
      <c r="Q477" s="19">
        <v>88.685500000000005</v>
      </c>
      <c r="R477" s="20">
        <v>76.060900000000004</v>
      </c>
      <c r="S477" s="19">
        <v>33.736200000000004</v>
      </c>
    </row>
    <row r="478" spans="1:19" hidden="1" x14ac:dyDescent="0.2">
      <c r="A478" s="18">
        <f t="shared" si="59"/>
        <v>2020</v>
      </c>
      <c r="B478" s="17">
        <v>9999</v>
      </c>
      <c r="C478" s="16" t="s">
        <v>10</v>
      </c>
      <c r="D478" s="15">
        <f>SUM(D443:D477)</f>
        <v>5021.3573999999999</v>
      </c>
      <c r="E478" s="14">
        <f t="shared" ref="E478" si="60">SUM(E443:E477)</f>
        <v>1083.5760000000002</v>
      </c>
      <c r="F478" s="15">
        <f>SUM(F443:F477)</f>
        <v>3619.6452999999997</v>
      </c>
      <c r="G478" s="14">
        <f t="shared" ref="G478:S478" si="61">SUM(G443:G477)</f>
        <v>2505.5409999999997</v>
      </c>
      <c r="H478" s="15">
        <f t="shared" si="61"/>
        <v>297.3793</v>
      </c>
      <c r="I478" s="14">
        <f t="shared" si="61"/>
        <v>144.76630000000003</v>
      </c>
      <c r="J478" s="15">
        <f t="shared" si="61"/>
        <v>281.02550000000002</v>
      </c>
      <c r="K478" s="14">
        <f t="shared" si="61"/>
        <v>60.282800000000002</v>
      </c>
      <c r="L478" s="15">
        <f t="shared" si="61"/>
        <v>2031.8990999999999</v>
      </c>
      <c r="M478" s="14">
        <f t="shared" si="61"/>
        <v>1333.2752999999998</v>
      </c>
      <c r="N478" s="15">
        <f t="shared" si="61"/>
        <v>17.79</v>
      </c>
      <c r="O478" s="14">
        <f t="shared" si="61"/>
        <v>14.293100000000001</v>
      </c>
      <c r="P478" s="15">
        <f t="shared" si="61"/>
        <v>740.42579999999998</v>
      </c>
      <c r="Q478" s="14">
        <f t="shared" si="61"/>
        <v>631.74310000000003</v>
      </c>
      <c r="R478" s="15">
        <f t="shared" si="61"/>
        <v>8289.4422000000013</v>
      </c>
      <c r="S478" s="14">
        <f t="shared" si="61"/>
        <v>2059.0185999999999</v>
      </c>
    </row>
    <row r="479" spans="1:19" hidden="1" x14ac:dyDescent="0.2">
      <c r="A479" s="13">
        <f t="shared" si="59"/>
        <v>2020</v>
      </c>
      <c r="B479" s="12">
        <v>1999</v>
      </c>
      <c r="C479" s="11" t="s">
        <v>9</v>
      </c>
      <c r="D479" s="10">
        <f>SUM(D443:D453)</f>
        <v>2093.3334999999997</v>
      </c>
      <c r="E479" s="9">
        <f t="shared" ref="E479" si="62">SUM(E443:E453)</f>
        <v>511.42230000000012</v>
      </c>
      <c r="F479" s="10">
        <f>SUM(F443:F453)</f>
        <v>1052.3226000000002</v>
      </c>
      <c r="G479" s="9">
        <f t="shared" ref="G479:S479" si="63">SUM(G443:G453)</f>
        <v>637.72879999999998</v>
      </c>
      <c r="H479" s="10">
        <f t="shared" si="63"/>
        <v>65.745900000000006</v>
      </c>
      <c r="I479" s="9">
        <f t="shared" si="63"/>
        <v>34.642099999999999</v>
      </c>
      <c r="J479" s="10">
        <f t="shared" si="63"/>
        <v>37.158600000000007</v>
      </c>
      <c r="K479" s="9">
        <f t="shared" si="63"/>
        <v>10.0604</v>
      </c>
      <c r="L479" s="10">
        <f t="shared" si="63"/>
        <v>782.8383</v>
      </c>
      <c r="M479" s="9">
        <f t="shared" si="63"/>
        <v>505.78080000000011</v>
      </c>
      <c r="N479" s="10">
        <f t="shared" si="63"/>
        <v>11.633900000000001</v>
      </c>
      <c r="O479" s="9">
        <f t="shared" si="63"/>
        <v>8.9089000000000009</v>
      </c>
      <c r="P479" s="10">
        <f t="shared" si="63"/>
        <v>180.35270000000003</v>
      </c>
      <c r="Q479" s="9">
        <f t="shared" si="63"/>
        <v>113.49180000000001</v>
      </c>
      <c r="R479" s="10">
        <f t="shared" si="63"/>
        <v>2871.0507000000011</v>
      </c>
      <c r="S479" s="9">
        <f t="shared" si="63"/>
        <v>593.53150000000005</v>
      </c>
    </row>
    <row r="480" spans="1:19" hidden="1" x14ac:dyDescent="0.2">
      <c r="A480" s="13">
        <f t="shared" si="59"/>
        <v>2020</v>
      </c>
      <c r="B480" s="12">
        <v>2999</v>
      </c>
      <c r="C480" s="11" t="s">
        <v>8</v>
      </c>
      <c r="D480" s="10">
        <f>SUM(D454:D460)</f>
        <v>1383.7539999999999</v>
      </c>
      <c r="E480" s="9">
        <f t="shared" ref="E480" si="64">SUM(E454:E460)</f>
        <v>250.12549999999999</v>
      </c>
      <c r="F480" s="10">
        <f>SUM(F454:F460)</f>
        <v>344.40629999999999</v>
      </c>
      <c r="G480" s="9">
        <f t="shared" ref="G480:S480" si="65">SUM(G454:G460)</f>
        <v>268.29259999999999</v>
      </c>
      <c r="H480" s="10">
        <f t="shared" si="65"/>
        <v>57.953200000000002</v>
      </c>
      <c r="I480" s="9">
        <f t="shared" si="65"/>
        <v>42.958799999999997</v>
      </c>
      <c r="J480" s="10">
        <f t="shared" si="65"/>
        <v>156.87349999999998</v>
      </c>
      <c r="K480" s="9">
        <f t="shared" si="65"/>
        <v>0.35110000000000002</v>
      </c>
      <c r="L480" s="10">
        <f t="shared" si="65"/>
        <v>277.21449999999999</v>
      </c>
      <c r="M480" s="9">
        <f t="shared" si="65"/>
        <v>178.98179999999999</v>
      </c>
      <c r="N480" s="10">
        <f t="shared" si="65"/>
        <v>5.3841999999999999</v>
      </c>
      <c r="O480" s="9">
        <f t="shared" si="65"/>
        <v>5.3841999999999999</v>
      </c>
      <c r="P480" s="10">
        <f t="shared" si="65"/>
        <v>110.76439999999999</v>
      </c>
      <c r="Q480" s="9">
        <f t="shared" si="65"/>
        <v>103.6551</v>
      </c>
      <c r="R480" s="10">
        <f t="shared" si="65"/>
        <v>2106.2023999999997</v>
      </c>
      <c r="S480" s="9">
        <f t="shared" si="65"/>
        <v>397.92450000000002</v>
      </c>
    </row>
    <row r="481" spans="1:19" hidden="1" x14ac:dyDescent="0.2">
      <c r="A481" s="13">
        <f t="shared" si="59"/>
        <v>2020</v>
      </c>
      <c r="B481" s="12">
        <v>3999</v>
      </c>
      <c r="C481" s="11" t="s">
        <v>7</v>
      </c>
      <c r="D481" s="10">
        <f>SUM(D461:D469)</f>
        <v>442.12729999999999</v>
      </c>
      <c r="E481" s="9">
        <f t="shared" ref="E481" si="66">SUM(E461:E469)</f>
        <v>67.1083</v>
      </c>
      <c r="F481" s="10">
        <f>SUM(F461:F469)</f>
        <v>418.47800000000001</v>
      </c>
      <c r="G481" s="9">
        <f t="shared" ref="G481:S481" si="67">SUM(G461:G469)</f>
        <v>335.06989999999996</v>
      </c>
      <c r="H481" s="10">
        <f t="shared" si="67"/>
        <v>31.9953</v>
      </c>
      <c r="I481" s="9">
        <f t="shared" si="67"/>
        <v>20.460700000000003</v>
      </c>
      <c r="J481" s="10">
        <f t="shared" si="67"/>
        <v>37.070999999999998</v>
      </c>
      <c r="K481" s="9">
        <f t="shared" si="67"/>
        <v>32.560099999999998</v>
      </c>
      <c r="L481" s="10">
        <f t="shared" si="67"/>
        <v>466.91830000000004</v>
      </c>
      <c r="M481" s="9">
        <f t="shared" si="67"/>
        <v>307.54480000000001</v>
      </c>
      <c r="N481" s="10">
        <f t="shared" si="67"/>
        <v>0.33899999999999997</v>
      </c>
      <c r="O481" s="9">
        <f t="shared" si="67"/>
        <v>0</v>
      </c>
      <c r="P481" s="10">
        <f t="shared" si="67"/>
        <v>32.313200000000002</v>
      </c>
      <c r="Q481" s="9">
        <f t="shared" si="67"/>
        <v>30.067100000000003</v>
      </c>
      <c r="R481" s="10">
        <f t="shared" si="67"/>
        <v>2127.6466</v>
      </c>
      <c r="S481" s="9">
        <f t="shared" si="67"/>
        <v>633.57080000000008</v>
      </c>
    </row>
    <row r="482" spans="1:19" ht="13.5" hidden="1" thickBot="1" x14ac:dyDescent="0.25">
      <c r="A482" s="8">
        <f t="shared" si="59"/>
        <v>2020</v>
      </c>
      <c r="B482" s="7">
        <v>4999</v>
      </c>
      <c r="C482" s="6" t="s">
        <v>6</v>
      </c>
      <c r="D482" s="5">
        <f>SUM(D470:D477)</f>
        <v>1102.1425999999999</v>
      </c>
      <c r="E482" s="4">
        <f t="shared" ref="E482" si="68">SUM(E470:E477)</f>
        <v>254.91990000000004</v>
      </c>
      <c r="F482" s="5">
        <f>SUM(F470:F477)</f>
        <v>1804.4383999999998</v>
      </c>
      <c r="G482" s="4">
        <f t="shared" ref="G482:S482" si="69">SUM(G470:G477)</f>
        <v>1264.4497000000001</v>
      </c>
      <c r="H482" s="5">
        <f t="shared" si="69"/>
        <v>141.6849</v>
      </c>
      <c r="I482" s="4">
        <f t="shared" si="69"/>
        <v>46.704700000000003</v>
      </c>
      <c r="J482" s="5">
        <f t="shared" si="69"/>
        <v>49.922400000000003</v>
      </c>
      <c r="K482" s="4">
        <f t="shared" si="69"/>
        <v>17.311199999999999</v>
      </c>
      <c r="L482" s="5">
        <f t="shared" si="69"/>
        <v>504.92799999999994</v>
      </c>
      <c r="M482" s="4">
        <f t="shared" si="69"/>
        <v>340.96789999999999</v>
      </c>
      <c r="N482" s="5">
        <f t="shared" si="69"/>
        <v>0.43290000000000001</v>
      </c>
      <c r="O482" s="4">
        <f t="shared" si="69"/>
        <v>0</v>
      </c>
      <c r="P482" s="5">
        <f t="shared" si="69"/>
        <v>416.99550000000005</v>
      </c>
      <c r="Q482" s="4">
        <f t="shared" si="69"/>
        <v>384.52909999999997</v>
      </c>
      <c r="R482" s="5">
        <f t="shared" si="69"/>
        <v>1184.5425</v>
      </c>
      <c r="S482" s="4">
        <f t="shared" si="69"/>
        <v>433.99180000000001</v>
      </c>
    </row>
    <row r="483" spans="1:19" hidden="1" x14ac:dyDescent="0.2">
      <c r="A483" s="30">
        <v>2021</v>
      </c>
      <c r="B483" s="29" t="s">
        <v>4</v>
      </c>
      <c r="C483" s="28" t="s">
        <v>3</v>
      </c>
      <c r="D483" s="27">
        <v>203.47249999999997</v>
      </c>
      <c r="E483" s="26">
        <v>87.846800000000002</v>
      </c>
      <c r="F483" s="27">
        <v>83.814999999999998</v>
      </c>
      <c r="G483" s="26">
        <v>59.538399999999996</v>
      </c>
      <c r="H483" s="27">
        <v>44.745599999999996</v>
      </c>
      <c r="I483" s="26">
        <v>4.3056000000000001</v>
      </c>
      <c r="J483" s="27">
        <v>4.0537999999999998</v>
      </c>
      <c r="K483" s="26">
        <v>2.1080000000000001</v>
      </c>
      <c r="L483" s="27">
        <v>87.909700000000001</v>
      </c>
      <c r="M483" s="26">
        <v>57.404600000000002</v>
      </c>
      <c r="N483" s="27">
        <v>2.1254</v>
      </c>
      <c r="O483" s="26"/>
      <c r="P483" s="27">
        <v>9.1143999999999998</v>
      </c>
      <c r="Q483" s="26">
        <v>5.9218000000000002</v>
      </c>
      <c r="R483" s="27">
        <v>146.03650000000002</v>
      </c>
      <c r="S483" s="26">
        <v>50.477599999999995</v>
      </c>
    </row>
    <row r="484" spans="1:19" hidden="1" x14ac:dyDescent="0.2">
      <c r="A484" s="13">
        <f>A483</f>
        <v>2021</v>
      </c>
      <c r="B484" s="12" t="s">
        <v>78</v>
      </c>
      <c r="C484" s="11" t="s">
        <v>77</v>
      </c>
      <c r="D484" s="25">
        <v>34.874799999999993</v>
      </c>
      <c r="E484" s="24">
        <v>6.6452999999999998</v>
      </c>
      <c r="F484" s="25">
        <v>7.6475999999999997</v>
      </c>
      <c r="G484" s="24">
        <v>1.3579000000000001</v>
      </c>
      <c r="H484" s="25">
        <v>10.665700000000001</v>
      </c>
      <c r="I484" s="24">
        <v>8.5510999999999999</v>
      </c>
      <c r="J484" s="25">
        <v>4.9522000000000004</v>
      </c>
      <c r="K484" s="24"/>
      <c r="L484" s="25">
        <v>34.034999999999997</v>
      </c>
      <c r="M484" s="24">
        <v>23.148600000000002</v>
      </c>
      <c r="N484" s="25"/>
      <c r="O484" s="24"/>
      <c r="P484" s="25">
        <v>2.6088</v>
      </c>
      <c r="Q484" s="24">
        <v>1.4445000000000001</v>
      </c>
      <c r="R484" s="25">
        <v>41.899600000000007</v>
      </c>
      <c r="S484" s="24"/>
    </row>
    <row r="485" spans="1:19" hidden="1" x14ac:dyDescent="0.2">
      <c r="A485" s="13">
        <f t="shared" ref="A485:A522" si="70">A484</f>
        <v>2021</v>
      </c>
      <c r="B485" s="12" t="s">
        <v>76</v>
      </c>
      <c r="C485" s="11" t="s">
        <v>75</v>
      </c>
      <c r="D485" s="25">
        <v>779.50899999999967</v>
      </c>
      <c r="E485" s="24">
        <v>283.12219999999996</v>
      </c>
      <c r="F485" s="25">
        <v>202.69329999999999</v>
      </c>
      <c r="G485" s="24">
        <v>151.37169999999998</v>
      </c>
      <c r="H485" s="25">
        <v>72.561700000000016</v>
      </c>
      <c r="I485" s="24">
        <v>32.133600000000001</v>
      </c>
      <c r="J485" s="25">
        <v>13.367699999999999</v>
      </c>
      <c r="K485" s="24">
        <v>5.9314</v>
      </c>
      <c r="L485" s="25">
        <v>155.69499999999999</v>
      </c>
      <c r="M485" s="24">
        <v>89.485900000000001</v>
      </c>
      <c r="N485" s="25">
        <v>0.88190000000000002</v>
      </c>
      <c r="O485" s="24">
        <v>0.88190000000000002</v>
      </c>
      <c r="P485" s="25">
        <v>54.960599999999992</v>
      </c>
      <c r="Q485" s="24">
        <v>51.409500000000001</v>
      </c>
      <c r="R485" s="25">
        <v>628.39329999999984</v>
      </c>
      <c r="S485" s="24">
        <v>231.27960000000002</v>
      </c>
    </row>
    <row r="486" spans="1:19" hidden="1" x14ac:dyDescent="0.2">
      <c r="A486" s="13">
        <f t="shared" si="70"/>
        <v>2021</v>
      </c>
      <c r="B486" s="12" t="s">
        <v>74</v>
      </c>
      <c r="C486" s="11" t="s">
        <v>73</v>
      </c>
      <c r="D486" s="25">
        <v>30.826699999999999</v>
      </c>
      <c r="E486" s="24">
        <v>4.6859000000000002</v>
      </c>
      <c r="F486" s="25">
        <v>37.756199999999993</v>
      </c>
      <c r="G486" s="24">
        <v>6.4226000000000001</v>
      </c>
      <c r="H486" s="25">
        <v>6.5246000000000004</v>
      </c>
      <c r="I486" s="24"/>
      <c r="J486" s="25"/>
      <c r="K486" s="24"/>
      <c r="L486" s="25">
        <v>69.883600000000015</v>
      </c>
      <c r="M486" s="24">
        <v>34.792299999999997</v>
      </c>
      <c r="N486" s="25"/>
      <c r="O486" s="24"/>
      <c r="P486" s="25">
        <v>5.6554000000000002</v>
      </c>
      <c r="Q486" s="24"/>
      <c r="R486" s="25">
        <v>39.404100000000007</v>
      </c>
      <c r="S486" s="24">
        <v>18.9848</v>
      </c>
    </row>
    <row r="487" spans="1:19" hidden="1" x14ac:dyDescent="0.2">
      <c r="A487" s="13">
        <f t="shared" si="70"/>
        <v>2021</v>
      </c>
      <c r="B487" s="12" t="s">
        <v>72</v>
      </c>
      <c r="C487" s="11" t="s">
        <v>71</v>
      </c>
      <c r="D487" s="25">
        <v>50.153300000000009</v>
      </c>
      <c r="E487" s="24">
        <v>1.3902000000000001</v>
      </c>
      <c r="F487" s="25">
        <v>57.651899999999991</v>
      </c>
      <c r="G487" s="24">
        <v>43.558199999999999</v>
      </c>
      <c r="H487" s="25">
        <v>8.918000000000001</v>
      </c>
      <c r="I487" s="24">
        <v>1.3206</v>
      </c>
      <c r="J487" s="25"/>
      <c r="K487" s="24"/>
      <c r="L487" s="25">
        <v>88.221400000000017</v>
      </c>
      <c r="M487" s="24">
        <v>85.575800000000001</v>
      </c>
      <c r="N487" s="25"/>
      <c r="O487" s="24"/>
      <c r="P487" s="25">
        <v>30.816000000000003</v>
      </c>
      <c r="Q487" s="24">
        <v>30.816000000000003</v>
      </c>
      <c r="R487" s="25">
        <v>12.631799999999998</v>
      </c>
      <c r="S487" s="24">
        <v>1.5659000000000001</v>
      </c>
    </row>
    <row r="488" spans="1:19" hidden="1" x14ac:dyDescent="0.2">
      <c r="A488" s="13">
        <f t="shared" si="70"/>
        <v>2021</v>
      </c>
      <c r="B488" s="12" t="s">
        <v>70</v>
      </c>
      <c r="C488" s="11" t="s">
        <v>69</v>
      </c>
      <c r="D488" s="25">
        <v>234.07549999999998</v>
      </c>
      <c r="E488" s="24">
        <v>37.556299999999993</v>
      </c>
      <c r="F488" s="25">
        <v>17.447500000000002</v>
      </c>
      <c r="G488" s="24">
        <v>11.6159</v>
      </c>
      <c r="H488" s="25">
        <v>0.84519999999999995</v>
      </c>
      <c r="I488" s="24"/>
      <c r="J488" s="25"/>
      <c r="K488" s="24"/>
      <c r="L488" s="25">
        <v>45.184000000000005</v>
      </c>
      <c r="M488" s="24">
        <v>33.218900000000005</v>
      </c>
      <c r="N488" s="25">
        <v>0.9677</v>
      </c>
      <c r="O488" s="24"/>
      <c r="P488" s="25">
        <v>40.254399999999997</v>
      </c>
      <c r="Q488" s="24">
        <v>21.842600000000001</v>
      </c>
      <c r="R488" s="25">
        <v>856.2734999999999</v>
      </c>
      <c r="S488" s="24">
        <v>185.70220000000003</v>
      </c>
    </row>
    <row r="489" spans="1:19" x14ac:dyDescent="0.2">
      <c r="A489" s="13">
        <f t="shared" si="70"/>
        <v>2021</v>
      </c>
      <c r="B489" s="12" t="s">
        <v>68</v>
      </c>
      <c r="C489" s="11" t="s">
        <v>129</v>
      </c>
      <c r="D489" s="25">
        <v>103.20839999999997</v>
      </c>
      <c r="E489" s="24">
        <v>5.0752000000000006</v>
      </c>
      <c r="F489" s="25">
        <v>51.856800000000007</v>
      </c>
      <c r="G489" s="24">
        <v>33.653300000000002</v>
      </c>
      <c r="H489" s="25">
        <v>8.6616999999999997</v>
      </c>
      <c r="I489" s="24">
        <v>1.4214</v>
      </c>
      <c r="J489" s="25"/>
      <c r="K489" s="24"/>
      <c r="L489" s="25">
        <v>54.026200000000003</v>
      </c>
      <c r="M489" s="24">
        <v>44.394099999999995</v>
      </c>
      <c r="N489" s="25">
        <v>0.38869999999999999</v>
      </c>
      <c r="O489" s="24">
        <v>0.38869999999999999</v>
      </c>
      <c r="P489" s="25">
        <v>59.002199999999988</v>
      </c>
      <c r="Q489" s="24">
        <v>17.616099999999999</v>
      </c>
      <c r="R489" s="25">
        <v>137.05070000000001</v>
      </c>
      <c r="S489" s="24">
        <v>33.548299999999998</v>
      </c>
    </row>
    <row r="490" spans="1:19" hidden="1" x14ac:dyDescent="0.2">
      <c r="A490" s="13">
        <f t="shared" si="70"/>
        <v>2021</v>
      </c>
      <c r="B490" s="12" t="s">
        <v>66</v>
      </c>
      <c r="C490" s="11" t="s">
        <v>65</v>
      </c>
      <c r="D490" s="25">
        <v>51.734300000000012</v>
      </c>
      <c r="E490" s="24">
        <v>7.2686000000000002</v>
      </c>
      <c r="F490" s="25">
        <v>23.685300000000002</v>
      </c>
      <c r="G490" s="24">
        <v>17.232900000000001</v>
      </c>
      <c r="H490" s="25">
        <v>8.2720000000000002</v>
      </c>
      <c r="I490" s="24"/>
      <c r="J490" s="25"/>
      <c r="K490" s="24"/>
      <c r="L490" s="25">
        <v>40.055800000000005</v>
      </c>
      <c r="M490" s="24">
        <v>27.2149</v>
      </c>
      <c r="N490" s="25">
        <v>10.603100000000001</v>
      </c>
      <c r="O490" s="24">
        <v>6.1557000000000004</v>
      </c>
      <c r="P490" s="25">
        <v>8.2698</v>
      </c>
      <c r="Q490" s="24">
        <v>1.6152</v>
      </c>
      <c r="R490" s="25">
        <v>383.20220000000006</v>
      </c>
      <c r="S490" s="24">
        <v>31.289900000000003</v>
      </c>
    </row>
    <row r="491" spans="1:19" hidden="1" x14ac:dyDescent="0.2">
      <c r="A491" s="13">
        <f t="shared" si="70"/>
        <v>2021</v>
      </c>
      <c r="B491" s="12" t="s">
        <v>64</v>
      </c>
      <c r="C491" s="11" t="s">
        <v>63</v>
      </c>
      <c r="D491" s="25">
        <v>49.675299999999993</v>
      </c>
      <c r="E491" s="24">
        <v>7.9028</v>
      </c>
      <c r="F491" s="25">
        <v>19.984500000000001</v>
      </c>
      <c r="G491" s="24">
        <v>15.8658</v>
      </c>
      <c r="H491" s="25">
        <v>11.0099</v>
      </c>
      <c r="I491" s="24">
        <v>0.57150000000000001</v>
      </c>
      <c r="J491" s="25"/>
      <c r="K491" s="24"/>
      <c r="L491" s="25">
        <v>8.2611999999999988</v>
      </c>
      <c r="M491" s="24">
        <v>3.7313999999999998</v>
      </c>
      <c r="N491" s="25"/>
      <c r="O491" s="24"/>
      <c r="P491" s="25">
        <v>21.6981</v>
      </c>
      <c r="Q491" s="24">
        <v>12.7942</v>
      </c>
      <c r="R491" s="25">
        <v>44.767400000000002</v>
      </c>
      <c r="S491" s="24">
        <v>14.311</v>
      </c>
    </row>
    <row r="492" spans="1:19" hidden="1" x14ac:dyDescent="0.2">
      <c r="A492" s="13">
        <f t="shared" si="70"/>
        <v>2021</v>
      </c>
      <c r="B492" s="12" t="s">
        <v>62</v>
      </c>
      <c r="C492" s="11" t="s">
        <v>61</v>
      </c>
      <c r="D492" s="25">
        <v>259.52570000000003</v>
      </c>
      <c r="E492" s="24">
        <v>28.746499999999997</v>
      </c>
      <c r="F492" s="25">
        <v>68.543899999999994</v>
      </c>
      <c r="G492" s="24">
        <v>35.493299999999998</v>
      </c>
      <c r="H492" s="25">
        <v>52.157100000000007</v>
      </c>
      <c r="I492" s="24">
        <v>8.0610999999999997</v>
      </c>
      <c r="J492" s="25">
        <v>2.9043999999999999</v>
      </c>
      <c r="K492" s="24"/>
      <c r="L492" s="25">
        <v>123.51079999999999</v>
      </c>
      <c r="M492" s="24">
        <v>55.198700000000002</v>
      </c>
      <c r="N492" s="25">
        <v>14.85</v>
      </c>
      <c r="O492" s="24"/>
      <c r="P492" s="25">
        <v>7.1256000000000004</v>
      </c>
      <c r="Q492" s="24">
        <v>6.0757000000000003</v>
      </c>
      <c r="R492" s="25">
        <v>305.74180000000001</v>
      </c>
      <c r="S492" s="24">
        <v>12.908099999999999</v>
      </c>
    </row>
    <row r="493" spans="1:19" hidden="1" x14ac:dyDescent="0.2">
      <c r="A493" s="23">
        <f t="shared" si="70"/>
        <v>2021</v>
      </c>
      <c r="B493" s="22" t="s">
        <v>60</v>
      </c>
      <c r="C493" s="21" t="s">
        <v>59</v>
      </c>
      <c r="D493" s="20">
        <v>348.59530000000007</v>
      </c>
      <c r="E493" s="19">
        <v>42.951999999999998</v>
      </c>
      <c r="F493" s="20">
        <v>120.22039999999997</v>
      </c>
      <c r="G493" s="19">
        <v>36.7316</v>
      </c>
      <c r="H493" s="20">
        <v>20.351800000000001</v>
      </c>
      <c r="I493" s="19">
        <v>1.0192000000000001</v>
      </c>
      <c r="J493" s="20">
        <v>8.2837999999999994</v>
      </c>
      <c r="K493" s="19">
        <v>8.2837999999999994</v>
      </c>
      <c r="L493" s="20">
        <v>106.64670000000002</v>
      </c>
      <c r="M493" s="19">
        <v>59.163699999999999</v>
      </c>
      <c r="N493" s="20">
        <v>20.8186</v>
      </c>
      <c r="O493" s="19">
        <v>3.5690999999999997</v>
      </c>
      <c r="P493" s="20">
        <v>12.272499999999999</v>
      </c>
      <c r="Q493" s="19">
        <v>8.9078999999999997</v>
      </c>
      <c r="R493" s="20">
        <v>67.191700000000012</v>
      </c>
      <c r="S493" s="19">
        <v>6.3960999999999997</v>
      </c>
    </row>
    <row r="494" spans="1:19" hidden="1" x14ac:dyDescent="0.2">
      <c r="A494" s="13">
        <f t="shared" si="70"/>
        <v>2021</v>
      </c>
      <c r="B494" s="12" t="s">
        <v>58</v>
      </c>
      <c r="C494" s="11" t="s">
        <v>57</v>
      </c>
      <c r="D494" s="25">
        <v>25.141000000000002</v>
      </c>
      <c r="E494" s="24">
        <v>8.6864000000000008</v>
      </c>
      <c r="F494" s="25">
        <v>3.3026</v>
      </c>
      <c r="G494" s="24">
        <v>1.7111000000000001</v>
      </c>
      <c r="H494" s="25"/>
      <c r="I494" s="24"/>
      <c r="J494" s="25">
        <v>26.8873</v>
      </c>
      <c r="K494" s="24"/>
      <c r="L494" s="25">
        <v>14.078199999999999</v>
      </c>
      <c r="M494" s="24">
        <v>12.475099999999999</v>
      </c>
      <c r="N494" s="25"/>
      <c r="O494" s="24"/>
      <c r="P494" s="25"/>
      <c r="Q494" s="24"/>
      <c r="R494" s="25">
        <v>160.74280000000002</v>
      </c>
      <c r="S494" s="24">
        <v>32.492599999999996</v>
      </c>
    </row>
    <row r="495" spans="1:19" hidden="1" x14ac:dyDescent="0.2">
      <c r="A495" s="13">
        <f t="shared" si="70"/>
        <v>2021</v>
      </c>
      <c r="B495" s="12" t="s">
        <v>56</v>
      </c>
      <c r="C495" s="11" t="s">
        <v>55</v>
      </c>
      <c r="D495" s="25">
        <v>42.64</v>
      </c>
      <c r="E495" s="24">
        <v>7.6417000000000002</v>
      </c>
      <c r="F495" s="25">
        <v>22.503400000000003</v>
      </c>
      <c r="G495" s="24">
        <v>22.503400000000003</v>
      </c>
      <c r="H495" s="25">
        <v>2.9866000000000001</v>
      </c>
      <c r="I495" s="24">
        <v>1.4343000000000001</v>
      </c>
      <c r="J495" s="25"/>
      <c r="K495" s="24"/>
      <c r="L495" s="25">
        <v>102.9068</v>
      </c>
      <c r="M495" s="24">
        <v>86.371699999999976</v>
      </c>
      <c r="N495" s="25"/>
      <c r="O495" s="24"/>
      <c r="P495" s="25">
        <v>19.338699999999999</v>
      </c>
      <c r="Q495" s="24">
        <v>13.952099999999998</v>
      </c>
      <c r="R495" s="25">
        <v>18.299599999999998</v>
      </c>
      <c r="S495" s="24">
        <v>5.5838000000000001</v>
      </c>
    </row>
    <row r="496" spans="1:19" hidden="1" x14ac:dyDescent="0.2">
      <c r="A496" s="13">
        <f t="shared" si="70"/>
        <v>2021</v>
      </c>
      <c r="B496" s="12" t="s">
        <v>54</v>
      </c>
      <c r="C496" s="11" t="s">
        <v>53</v>
      </c>
      <c r="D496" s="25">
        <v>266.52310000000006</v>
      </c>
      <c r="E496" s="24">
        <v>66.5732</v>
      </c>
      <c r="F496" s="25">
        <v>27.711399999999998</v>
      </c>
      <c r="G496" s="24">
        <v>25.8079</v>
      </c>
      <c r="H496" s="25">
        <v>42.132800000000003</v>
      </c>
      <c r="I496" s="24">
        <v>6.5792000000000002</v>
      </c>
      <c r="J496" s="25"/>
      <c r="K496" s="24"/>
      <c r="L496" s="25">
        <v>9.8118999999999996</v>
      </c>
      <c r="M496" s="24">
        <v>8.4741</v>
      </c>
      <c r="N496" s="25"/>
      <c r="O496" s="24"/>
      <c r="P496" s="25">
        <v>2.2128000000000001</v>
      </c>
      <c r="Q496" s="24"/>
      <c r="R496" s="25">
        <v>543.82520000000011</v>
      </c>
      <c r="S496" s="24">
        <v>147.6037</v>
      </c>
    </row>
    <row r="497" spans="1:19" hidden="1" x14ac:dyDescent="0.2">
      <c r="A497" s="13">
        <f t="shared" si="70"/>
        <v>2021</v>
      </c>
      <c r="B497" s="12" t="s">
        <v>52</v>
      </c>
      <c r="C497" s="11" t="s">
        <v>51</v>
      </c>
      <c r="D497" s="25">
        <v>418.85410000000007</v>
      </c>
      <c r="E497" s="24">
        <v>74.164299999999997</v>
      </c>
      <c r="F497" s="25">
        <v>96.604200000000006</v>
      </c>
      <c r="G497" s="24">
        <v>23.139700000000001</v>
      </c>
      <c r="H497" s="25">
        <v>5.4614999999999991</v>
      </c>
      <c r="I497" s="24">
        <v>1.0719000000000001</v>
      </c>
      <c r="J497" s="25">
        <v>3.4649999999999999</v>
      </c>
      <c r="K497" s="24"/>
      <c r="L497" s="25">
        <v>55.255100000000006</v>
      </c>
      <c r="M497" s="24">
        <v>45.536299999999997</v>
      </c>
      <c r="N497" s="25">
        <v>0.51439999999999997</v>
      </c>
      <c r="O497" s="24">
        <v>0.51439999999999997</v>
      </c>
      <c r="P497" s="25"/>
      <c r="Q497" s="24"/>
      <c r="R497" s="25">
        <v>740.79560000000004</v>
      </c>
      <c r="S497" s="24">
        <v>97.123099999999994</v>
      </c>
    </row>
    <row r="498" spans="1:19" hidden="1" x14ac:dyDescent="0.2">
      <c r="A498" s="13">
        <f t="shared" si="70"/>
        <v>2021</v>
      </c>
      <c r="B498" s="12" t="s">
        <v>50</v>
      </c>
      <c r="C498" s="11" t="s">
        <v>49</v>
      </c>
      <c r="D498" s="25">
        <v>557.42989999999975</v>
      </c>
      <c r="E498" s="24">
        <v>61.657599999999995</v>
      </c>
      <c r="F498" s="25">
        <v>96.957000000000022</v>
      </c>
      <c r="G498" s="24">
        <v>63.880900000000004</v>
      </c>
      <c r="H498" s="25">
        <v>43.558100000000003</v>
      </c>
      <c r="I498" s="24">
        <v>37.276400000000002</v>
      </c>
      <c r="J498" s="25"/>
      <c r="K498" s="24"/>
      <c r="L498" s="25">
        <v>56.755700000000004</v>
      </c>
      <c r="M498" s="24">
        <v>24.200800000000001</v>
      </c>
      <c r="N498" s="25">
        <v>1.298</v>
      </c>
      <c r="O498" s="24">
        <v>1.298</v>
      </c>
      <c r="P498" s="25">
        <v>55.080000000000005</v>
      </c>
      <c r="Q498" s="24">
        <v>55.08</v>
      </c>
      <c r="R498" s="25">
        <v>283.58840000000004</v>
      </c>
      <c r="S498" s="24">
        <v>21.268900000000002</v>
      </c>
    </row>
    <row r="499" spans="1:19" hidden="1" x14ac:dyDescent="0.2">
      <c r="A499" s="13">
        <f t="shared" si="70"/>
        <v>2021</v>
      </c>
      <c r="B499" s="12" t="s">
        <v>48</v>
      </c>
      <c r="C499" s="11" t="s">
        <v>47</v>
      </c>
      <c r="D499" s="25">
        <v>78.232300000000009</v>
      </c>
      <c r="E499" s="24">
        <v>15.082699999999999</v>
      </c>
      <c r="F499" s="25">
        <v>115.36469999999997</v>
      </c>
      <c r="G499" s="24">
        <v>110.93860000000001</v>
      </c>
      <c r="H499" s="25">
        <v>10.3161</v>
      </c>
      <c r="I499" s="24">
        <v>0.71340000000000003</v>
      </c>
      <c r="J499" s="25">
        <v>2.9443000000000001</v>
      </c>
      <c r="K499" s="24">
        <v>0.5353</v>
      </c>
      <c r="L499" s="25">
        <v>48.207300000000004</v>
      </c>
      <c r="M499" s="24">
        <v>32.858600000000003</v>
      </c>
      <c r="N499" s="25"/>
      <c r="O499" s="24"/>
      <c r="P499" s="25">
        <v>11.304199999999998</v>
      </c>
      <c r="Q499" s="24">
        <v>8.4977</v>
      </c>
      <c r="R499" s="25">
        <v>129.6498</v>
      </c>
      <c r="S499" s="24">
        <v>64.985799999999998</v>
      </c>
    </row>
    <row r="500" spans="1:19" hidden="1" x14ac:dyDescent="0.2">
      <c r="A500" s="23">
        <f t="shared" si="70"/>
        <v>2021</v>
      </c>
      <c r="B500" s="22" t="s">
        <v>46</v>
      </c>
      <c r="C500" s="21" t="s">
        <v>45</v>
      </c>
      <c r="D500" s="20">
        <v>127.03219999999997</v>
      </c>
      <c r="E500" s="19"/>
      <c r="F500" s="20">
        <v>3.7069999999999999</v>
      </c>
      <c r="G500" s="19">
        <v>1.2801</v>
      </c>
      <c r="H500" s="20">
        <v>6.5456000000000003</v>
      </c>
      <c r="I500" s="19"/>
      <c r="J500" s="20">
        <v>4.2850000000000001</v>
      </c>
      <c r="K500" s="19">
        <v>4.2850000000000001</v>
      </c>
      <c r="L500" s="20">
        <v>43.655099999999997</v>
      </c>
      <c r="M500" s="19">
        <v>11.899699999999999</v>
      </c>
      <c r="N500" s="20"/>
      <c r="O500" s="19"/>
      <c r="P500" s="20">
        <v>54.493599999999994</v>
      </c>
      <c r="Q500" s="19">
        <v>50.540399999999998</v>
      </c>
      <c r="R500" s="20">
        <v>4.1463999999999999</v>
      </c>
      <c r="S500" s="19"/>
    </row>
    <row r="501" spans="1:19" hidden="1" x14ac:dyDescent="0.2">
      <c r="A501" s="13">
        <f t="shared" si="70"/>
        <v>2021</v>
      </c>
      <c r="B501" s="12" t="s">
        <v>44</v>
      </c>
      <c r="C501" s="11" t="s">
        <v>43</v>
      </c>
      <c r="D501" s="25">
        <v>81.705600000000004</v>
      </c>
      <c r="E501" s="24">
        <v>5.8468</v>
      </c>
      <c r="F501" s="25">
        <v>47.402100000000004</v>
      </c>
      <c r="G501" s="24">
        <v>41.546900000000008</v>
      </c>
      <c r="H501" s="25">
        <v>2.1521999999999997</v>
      </c>
      <c r="I501" s="24">
        <v>1.1171</v>
      </c>
      <c r="J501" s="25"/>
      <c r="K501" s="24"/>
      <c r="L501" s="25">
        <v>75.895200000000003</v>
      </c>
      <c r="M501" s="24">
        <v>37.098100000000002</v>
      </c>
      <c r="N501" s="25">
        <v>2.0057</v>
      </c>
      <c r="O501" s="24"/>
      <c r="P501" s="25">
        <v>2.3357999999999999</v>
      </c>
      <c r="Q501" s="24">
        <v>2.3357999999999999</v>
      </c>
      <c r="R501" s="25">
        <v>4.8371000000000004</v>
      </c>
      <c r="S501" s="24">
        <v>4.8371000000000004</v>
      </c>
    </row>
    <row r="502" spans="1:19" hidden="1" x14ac:dyDescent="0.2">
      <c r="A502" s="13">
        <f t="shared" si="70"/>
        <v>2021</v>
      </c>
      <c r="B502" s="12" t="s">
        <v>42</v>
      </c>
      <c r="C502" s="11" t="s">
        <v>41</v>
      </c>
      <c r="D502" s="25">
        <v>8.9689999999999994</v>
      </c>
      <c r="E502" s="24">
        <v>8.9689999999999994</v>
      </c>
      <c r="F502" s="25">
        <v>16.1387</v>
      </c>
      <c r="G502" s="24">
        <v>12.523999999999999</v>
      </c>
      <c r="H502" s="25">
        <v>1.2753000000000001</v>
      </c>
      <c r="I502" s="24"/>
      <c r="J502" s="25">
        <v>0.41520000000000001</v>
      </c>
      <c r="K502" s="24">
        <v>0.41520000000000001</v>
      </c>
      <c r="L502" s="25">
        <v>18.782499999999999</v>
      </c>
      <c r="M502" s="24">
        <v>14.300299999999998</v>
      </c>
      <c r="N502" s="25">
        <v>0.70430000000000004</v>
      </c>
      <c r="O502" s="24">
        <v>0.70430000000000004</v>
      </c>
      <c r="P502" s="25">
        <v>2.6685999999999996</v>
      </c>
      <c r="Q502" s="24"/>
      <c r="R502" s="25">
        <v>255.17349999999999</v>
      </c>
      <c r="S502" s="24">
        <v>107.5378</v>
      </c>
    </row>
    <row r="503" spans="1:19" hidden="1" x14ac:dyDescent="0.2">
      <c r="A503" s="13">
        <f t="shared" si="70"/>
        <v>2021</v>
      </c>
      <c r="B503" s="12" t="s">
        <v>40</v>
      </c>
      <c r="C503" s="11" t="s">
        <v>39</v>
      </c>
      <c r="D503" s="25">
        <v>19.544599999999999</v>
      </c>
      <c r="E503" s="24">
        <v>6.0731999999999999</v>
      </c>
      <c r="F503" s="25">
        <v>5.7241</v>
      </c>
      <c r="G503" s="24">
        <v>0.72719999999999996</v>
      </c>
      <c r="H503" s="25">
        <v>1.2111000000000001</v>
      </c>
      <c r="I503" s="24"/>
      <c r="J503" s="25">
        <v>0.23</v>
      </c>
      <c r="K503" s="24"/>
      <c r="L503" s="25">
        <v>29.409500000000005</v>
      </c>
      <c r="M503" s="24">
        <v>28.3688</v>
      </c>
      <c r="N503" s="25"/>
      <c r="O503" s="24"/>
      <c r="P503" s="25"/>
      <c r="Q503" s="24"/>
      <c r="R503" s="25">
        <v>295.71079999999989</v>
      </c>
      <c r="S503" s="24">
        <v>120.12690000000001</v>
      </c>
    </row>
    <row r="504" spans="1:19" hidden="1" x14ac:dyDescent="0.2">
      <c r="A504" s="13">
        <f t="shared" si="70"/>
        <v>2021</v>
      </c>
      <c r="B504" s="12" t="s">
        <v>38</v>
      </c>
      <c r="C504" s="11" t="s">
        <v>37</v>
      </c>
      <c r="D504" s="25">
        <v>0.88990000000000002</v>
      </c>
      <c r="E504" s="24"/>
      <c r="F504" s="25">
        <v>5.4909999999999997</v>
      </c>
      <c r="G504" s="24">
        <v>3.4180000000000001</v>
      </c>
      <c r="H504" s="25">
        <v>10.0542</v>
      </c>
      <c r="I504" s="24"/>
      <c r="J504" s="25"/>
      <c r="K504" s="24"/>
      <c r="L504" s="25">
        <v>29.942900000000002</v>
      </c>
      <c r="M504" s="24">
        <v>26.8078</v>
      </c>
      <c r="N504" s="25"/>
      <c r="O504" s="24"/>
      <c r="P504" s="25"/>
      <c r="Q504" s="24"/>
      <c r="R504" s="25">
        <v>45.555599999999998</v>
      </c>
      <c r="S504" s="24"/>
    </row>
    <row r="505" spans="1:19" hidden="1" x14ac:dyDescent="0.2">
      <c r="A505" s="13">
        <f t="shared" si="70"/>
        <v>2021</v>
      </c>
      <c r="B505" s="12" t="s">
        <v>36</v>
      </c>
      <c r="C505" s="11" t="s">
        <v>35</v>
      </c>
      <c r="D505" s="25">
        <v>11.9246</v>
      </c>
      <c r="E505" s="24">
        <v>1.7225999999999999</v>
      </c>
      <c r="F505" s="25">
        <v>48.025299999999994</v>
      </c>
      <c r="G505" s="24">
        <v>47.890700000000002</v>
      </c>
      <c r="H505" s="25"/>
      <c r="I505" s="24"/>
      <c r="J505" s="25">
        <v>4.7142999999999997</v>
      </c>
      <c r="K505" s="24">
        <v>4.7142999999999997</v>
      </c>
      <c r="L505" s="25">
        <v>32.327900000000007</v>
      </c>
      <c r="M505" s="24">
        <v>18.271000000000001</v>
      </c>
      <c r="N505" s="25">
        <v>0.69199999999999995</v>
      </c>
      <c r="O505" s="24">
        <v>0.27529999999999999</v>
      </c>
      <c r="P505" s="25"/>
      <c r="Q505" s="24"/>
      <c r="R505" s="25">
        <v>795.05870000000027</v>
      </c>
      <c r="S505" s="24">
        <v>257.77349999999996</v>
      </c>
    </row>
    <row r="506" spans="1:19" hidden="1" x14ac:dyDescent="0.2">
      <c r="A506" s="13">
        <f t="shared" si="70"/>
        <v>2021</v>
      </c>
      <c r="B506" s="12" t="s">
        <v>34</v>
      </c>
      <c r="C506" s="11" t="s">
        <v>33</v>
      </c>
      <c r="D506" s="25">
        <v>71.480100000000007</v>
      </c>
      <c r="E506" s="24">
        <v>26.371900000000004</v>
      </c>
      <c r="F506" s="25">
        <v>9.7858000000000001</v>
      </c>
      <c r="G506" s="24">
        <v>3.5870000000000002</v>
      </c>
      <c r="H506" s="25">
        <v>5.8689</v>
      </c>
      <c r="I506" s="24">
        <v>0.83530000000000004</v>
      </c>
      <c r="J506" s="25"/>
      <c r="K506" s="24"/>
      <c r="L506" s="25">
        <v>84.43719999999999</v>
      </c>
      <c r="M506" s="24">
        <v>39.276400000000002</v>
      </c>
      <c r="N506" s="25"/>
      <c r="O506" s="24"/>
      <c r="P506" s="25">
        <v>4.9022000000000006</v>
      </c>
      <c r="Q506" s="24">
        <v>4.9022000000000006</v>
      </c>
      <c r="R506" s="25">
        <v>304.42759999999998</v>
      </c>
      <c r="S506" s="24">
        <v>95.582100000000011</v>
      </c>
    </row>
    <row r="507" spans="1:19" hidden="1" x14ac:dyDescent="0.2">
      <c r="A507" s="13">
        <f t="shared" si="70"/>
        <v>2021</v>
      </c>
      <c r="B507" s="12" t="s">
        <v>32</v>
      </c>
      <c r="C507" s="11" t="s">
        <v>31</v>
      </c>
      <c r="D507" s="25">
        <v>199.08019999999996</v>
      </c>
      <c r="E507" s="24">
        <v>13.889100000000001</v>
      </c>
      <c r="F507" s="25">
        <v>122.51100000000001</v>
      </c>
      <c r="G507" s="24">
        <v>79.181400000000011</v>
      </c>
      <c r="H507" s="25">
        <v>15.345199999999998</v>
      </c>
      <c r="I507" s="24"/>
      <c r="J507" s="25"/>
      <c r="K507" s="24"/>
      <c r="L507" s="25">
        <v>101.47670000000002</v>
      </c>
      <c r="M507" s="24">
        <v>49.936100000000017</v>
      </c>
      <c r="N507" s="25"/>
      <c r="O507" s="24"/>
      <c r="P507" s="25">
        <v>42.904800000000002</v>
      </c>
      <c r="Q507" s="24">
        <v>41.886899999999997</v>
      </c>
      <c r="R507" s="25">
        <v>47.433700000000009</v>
      </c>
      <c r="S507" s="24">
        <v>9.3460000000000001</v>
      </c>
    </row>
    <row r="508" spans="1:19" hidden="1" x14ac:dyDescent="0.2">
      <c r="A508" s="13">
        <f t="shared" si="70"/>
        <v>2021</v>
      </c>
      <c r="B508" s="12" t="s">
        <v>30</v>
      </c>
      <c r="C508" s="11" t="s">
        <v>29</v>
      </c>
      <c r="D508" s="25">
        <v>16.725300000000001</v>
      </c>
      <c r="E508" s="24">
        <v>3.0381</v>
      </c>
      <c r="F508" s="25">
        <v>74.791899999999998</v>
      </c>
      <c r="G508" s="24">
        <v>49.784199999999998</v>
      </c>
      <c r="H508" s="25">
        <v>11.463999999999999</v>
      </c>
      <c r="I508" s="24">
        <v>6.7470999999999997</v>
      </c>
      <c r="J508" s="25">
        <v>3.9342999999999999</v>
      </c>
      <c r="K508" s="24"/>
      <c r="L508" s="25">
        <v>28.961500000000001</v>
      </c>
      <c r="M508" s="24">
        <v>0.6341</v>
      </c>
      <c r="N508" s="25"/>
      <c r="O508" s="24"/>
      <c r="P508" s="25"/>
      <c r="Q508" s="24"/>
      <c r="R508" s="25">
        <v>0.62619999999999998</v>
      </c>
      <c r="S508" s="24"/>
    </row>
    <row r="509" spans="1:19" hidden="1" x14ac:dyDescent="0.2">
      <c r="A509" s="23">
        <f t="shared" si="70"/>
        <v>2021</v>
      </c>
      <c r="B509" s="22" t="s">
        <v>28</v>
      </c>
      <c r="C509" s="21" t="s">
        <v>27</v>
      </c>
      <c r="D509" s="20">
        <v>54.135799999999996</v>
      </c>
      <c r="E509" s="19">
        <v>3.2985000000000002</v>
      </c>
      <c r="F509" s="20">
        <v>39.060400000000001</v>
      </c>
      <c r="G509" s="19">
        <v>15.941800000000001</v>
      </c>
      <c r="H509" s="20">
        <v>4.0040999999999993</v>
      </c>
      <c r="I509" s="19"/>
      <c r="J509" s="20"/>
      <c r="K509" s="19"/>
      <c r="L509" s="20">
        <v>68.594499999999996</v>
      </c>
      <c r="M509" s="19">
        <v>49.33700000000001</v>
      </c>
      <c r="N509" s="20">
        <v>0.106</v>
      </c>
      <c r="O509" s="19"/>
      <c r="P509" s="20">
        <v>1.9377</v>
      </c>
      <c r="Q509" s="19">
        <v>1.9377</v>
      </c>
      <c r="R509" s="20">
        <v>70.531499999999994</v>
      </c>
      <c r="S509" s="19">
        <v>49.474499999999999</v>
      </c>
    </row>
    <row r="510" spans="1:19" hidden="1" x14ac:dyDescent="0.2">
      <c r="A510" s="13">
        <f t="shared" si="70"/>
        <v>2021</v>
      </c>
      <c r="B510" s="12" t="s">
        <v>26</v>
      </c>
      <c r="C510" s="11" t="s">
        <v>25</v>
      </c>
      <c r="D510" s="25">
        <v>92.769299999999987</v>
      </c>
      <c r="E510" s="24">
        <v>2.8856999999999999</v>
      </c>
      <c r="F510" s="25">
        <v>165.51279999999997</v>
      </c>
      <c r="G510" s="24">
        <v>149.05880000000002</v>
      </c>
      <c r="H510" s="25">
        <v>1.3117000000000001</v>
      </c>
      <c r="I510" s="24">
        <v>1.3117000000000001</v>
      </c>
      <c r="J510" s="25">
        <v>3.0385</v>
      </c>
      <c r="K510" s="24">
        <v>3.0385</v>
      </c>
      <c r="L510" s="25">
        <v>17.2499</v>
      </c>
      <c r="M510" s="24">
        <v>7.6764999999999999</v>
      </c>
      <c r="N510" s="25"/>
      <c r="O510" s="24"/>
      <c r="P510" s="25">
        <v>27.657</v>
      </c>
      <c r="Q510" s="24">
        <v>26.784100000000002</v>
      </c>
      <c r="R510" s="25">
        <v>75.911899999999989</v>
      </c>
      <c r="S510" s="24">
        <v>7.3533999999999997</v>
      </c>
    </row>
    <row r="511" spans="1:19" hidden="1" x14ac:dyDescent="0.2">
      <c r="A511" s="13">
        <f t="shared" si="70"/>
        <v>2021</v>
      </c>
      <c r="B511" s="12" t="s">
        <v>24</v>
      </c>
      <c r="C511" s="11" t="s">
        <v>23</v>
      </c>
      <c r="D511" s="25">
        <v>237.99809999999999</v>
      </c>
      <c r="E511" s="24">
        <v>55.657900000000005</v>
      </c>
      <c r="F511" s="25">
        <v>227.05929999999998</v>
      </c>
      <c r="G511" s="24">
        <v>153.46819999999997</v>
      </c>
      <c r="H511" s="25">
        <v>71.461399999999998</v>
      </c>
      <c r="I511" s="24">
        <v>18.418700000000001</v>
      </c>
      <c r="J511" s="25">
        <v>7.3999999999999996E-2</v>
      </c>
      <c r="K511" s="24"/>
      <c r="L511" s="25">
        <v>121.4199</v>
      </c>
      <c r="M511" s="24">
        <v>101.00379999999998</v>
      </c>
      <c r="N511" s="25"/>
      <c r="O511" s="24"/>
      <c r="P511" s="25">
        <v>30.716899999999999</v>
      </c>
      <c r="Q511" s="24">
        <v>29.841899999999999</v>
      </c>
      <c r="R511" s="25">
        <v>262.40300000000002</v>
      </c>
      <c r="S511" s="24">
        <v>59.333500000000001</v>
      </c>
    </row>
    <row r="512" spans="1:19" hidden="1" x14ac:dyDescent="0.2">
      <c r="A512" s="13">
        <f t="shared" si="70"/>
        <v>2021</v>
      </c>
      <c r="B512" s="12" t="s">
        <v>22</v>
      </c>
      <c r="C512" s="11" t="s">
        <v>21</v>
      </c>
      <c r="D512" s="25">
        <v>191.45979999999997</v>
      </c>
      <c r="E512" s="24">
        <v>10.8697</v>
      </c>
      <c r="F512" s="25">
        <v>347.09230000000002</v>
      </c>
      <c r="G512" s="24">
        <v>148.56040000000002</v>
      </c>
      <c r="H512" s="25">
        <v>27.332699999999999</v>
      </c>
      <c r="I512" s="24">
        <v>11.079600000000001</v>
      </c>
      <c r="J512" s="25"/>
      <c r="K512" s="24"/>
      <c r="L512" s="25">
        <v>112.25529999999996</v>
      </c>
      <c r="M512" s="24">
        <v>72.209600000000009</v>
      </c>
      <c r="N512" s="25">
        <v>1.6465000000000001</v>
      </c>
      <c r="O512" s="24">
        <v>1.6465000000000001</v>
      </c>
      <c r="P512" s="25"/>
      <c r="Q512" s="24"/>
      <c r="R512" s="25">
        <v>94.586099999999988</v>
      </c>
      <c r="S512" s="24">
        <v>9.1092000000000013</v>
      </c>
    </row>
    <row r="513" spans="1:19" hidden="1" x14ac:dyDescent="0.2">
      <c r="A513" s="13">
        <f t="shared" si="70"/>
        <v>2021</v>
      </c>
      <c r="B513" s="12" t="s">
        <v>20</v>
      </c>
      <c r="C513" s="11" t="s">
        <v>19</v>
      </c>
      <c r="D513" s="25">
        <v>59.924700000000001</v>
      </c>
      <c r="E513" s="24">
        <v>9.6770000000000014</v>
      </c>
      <c r="F513" s="25">
        <v>76.239100000000008</v>
      </c>
      <c r="G513" s="24">
        <v>57.743200000000002</v>
      </c>
      <c r="H513" s="25">
        <v>6.2163000000000004</v>
      </c>
      <c r="I513" s="24">
        <v>0.2198</v>
      </c>
      <c r="J513" s="25">
        <v>6.1029999999999998</v>
      </c>
      <c r="K513" s="24">
        <v>2.8637000000000001</v>
      </c>
      <c r="L513" s="25">
        <v>33.8461</v>
      </c>
      <c r="M513" s="24">
        <v>24.456299999999999</v>
      </c>
      <c r="N513" s="25">
        <v>0.39269999999999999</v>
      </c>
      <c r="O513" s="24"/>
      <c r="P513" s="25">
        <v>213.56099999999998</v>
      </c>
      <c r="Q513" s="24">
        <v>163.92619999999997</v>
      </c>
      <c r="R513" s="25">
        <v>29.374700000000004</v>
      </c>
      <c r="S513" s="24"/>
    </row>
    <row r="514" spans="1:19" hidden="1" x14ac:dyDescent="0.2">
      <c r="A514" s="13">
        <f t="shared" si="70"/>
        <v>2021</v>
      </c>
      <c r="B514" s="12" t="s">
        <v>18</v>
      </c>
      <c r="C514" s="11" t="s">
        <v>17</v>
      </c>
      <c r="D514" s="25">
        <v>126.2871</v>
      </c>
      <c r="E514" s="24">
        <v>43.025700000000001</v>
      </c>
      <c r="F514" s="25">
        <v>106.15410000000003</v>
      </c>
      <c r="G514" s="24">
        <v>103.56340000000002</v>
      </c>
      <c r="H514" s="25">
        <v>6.0580000000000007</v>
      </c>
      <c r="I514" s="24">
        <v>1.7995000000000001</v>
      </c>
      <c r="J514" s="25">
        <v>5.7932999999999995</v>
      </c>
      <c r="K514" s="24">
        <v>5.1761999999999997</v>
      </c>
      <c r="L514" s="25">
        <v>56.567000000000007</v>
      </c>
      <c r="M514" s="24">
        <v>55.908000000000008</v>
      </c>
      <c r="N514" s="25">
        <v>0.65169999999999995</v>
      </c>
      <c r="O514" s="24">
        <v>0.17530000000000001</v>
      </c>
      <c r="P514" s="25">
        <v>43.829700000000003</v>
      </c>
      <c r="Q514" s="24">
        <v>38.332799999999999</v>
      </c>
      <c r="R514" s="25">
        <v>289.23459999999994</v>
      </c>
      <c r="S514" s="24">
        <v>109.30860000000001</v>
      </c>
    </row>
    <row r="515" spans="1:19" hidden="1" x14ac:dyDescent="0.2">
      <c r="A515" s="13">
        <f t="shared" si="70"/>
        <v>2021</v>
      </c>
      <c r="B515" s="12" t="s">
        <v>16</v>
      </c>
      <c r="C515" s="11" t="s">
        <v>130</v>
      </c>
      <c r="D515" s="25">
        <v>207.0617</v>
      </c>
      <c r="E515" s="24">
        <v>29.361800000000002</v>
      </c>
      <c r="F515" s="25">
        <v>192.44149999999999</v>
      </c>
      <c r="G515" s="24">
        <v>111.19350000000003</v>
      </c>
      <c r="H515" s="25">
        <v>28.646299999999997</v>
      </c>
      <c r="I515" s="24">
        <v>19.593799999999995</v>
      </c>
      <c r="J515" s="25"/>
      <c r="K515" s="24"/>
      <c r="L515" s="25">
        <v>60.927399999999992</v>
      </c>
      <c r="M515" s="24">
        <v>32.688200000000002</v>
      </c>
      <c r="N515" s="25">
        <v>3.6514000000000002</v>
      </c>
      <c r="O515" s="24">
        <v>3.6514000000000002</v>
      </c>
      <c r="P515" s="25">
        <v>53.066099999999999</v>
      </c>
      <c r="Q515" s="24">
        <v>46.814900000000002</v>
      </c>
      <c r="R515" s="25">
        <v>59.677199999999999</v>
      </c>
      <c r="S515" s="24">
        <v>22.982200000000002</v>
      </c>
    </row>
    <row r="516" spans="1:19" hidden="1" x14ac:dyDescent="0.2">
      <c r="A516" s="13">
        <f t="shared" si="70"/>
        <v>2021</v>
      </c>
      <c r="B516" s="12" t="s">
        <v>14</v>
      </c>
      <c r="C516" s="11" t="s">
        <v>13</v>
      </c>
      <c r="D516" s="25">
        <v>20.807100000000002</v>
      </c>
      <c r="E516" s="24">
        <v>8.5246999999999993</v>
      </c>
      <c r="F516" s="25">
        <v>151.09930000000003</v>
      </c>
      <c r="G516" s="24">
        <v>132.63730000000001</v>
      </c>
      <c r="H516" s="25">
        <v>4.0278</v>
      </c>
      <c r="I516" s="24">
        <v>2.1915</v>
      </c>
      <c r="J516" s="25">
        <v>5.1779999999999999</v>
      </c>
      <c r="K516" s="24">
        <v>3.9977999999999998</v>
      </c>
      <c r="L516" s="25">
        <v>8.8626000000000005</v>
      </c>
      <c r="M516" s="24">
        <v>8.8626000000000005</v>
      </c>
      <c r="N516" s="25">
        <v>0.68010000000000004</v>
      </c>
      <c r="O516" s="24">
        <v>0.68010000000000004</v>
      </c>
      <c r="P516" s="25">
        <v>6.8597000000000001</v>
      </c>
      <c r="Q516" s="24">
        <v>6.8597000000000001</v>
      </c>
      <c r="R516" s="25">
        <v>228.63079999999999</v>
      </c>
      <c r="S516" s="24">
        <v>193.82550000000003</v>
      </c>
    </row>
    <row r="517" spans="1:19" hidden="1" x14ac:dyDescent="0.2">
      <c r="A517" s="23">
        <f t="shared" si="70"/>
        <v>2021</v>
      </c>
      <c r="B517" s="22" t="s">
        <v>12</v>
      </c>
      <c r="C517" s="21" t="s">
        <v>11</v>
      </c>
      <c r="D517" s="20">
        <v>203.34879999999998</v>
      </c>
      <c r="E517" s="19">
        <v>15.032499999999999</v>
      </c>
      <c r="F517" s="20">
        <v>381.43360000000001</v>
      </c>
      <c r="G517" s="19">
        <v>226.17940000000004</v>
      </c>
      <c r="H517" s="20">
        <v>65.747700000000009</v>
      </c>
      <c r="I517" s="19">
        <v>21.196599999999997</v>
      </c>
      <c r="J517" s="20">
        <v>3.0781000000000001</v>
      </c>
      <c r="K517" s="19"/>
      <c r="L517" s="20">
        <v>241.78199999999995</v>
      </c>
      <c r="M517" s="19">
        <v>144.44720000000001</v>
      </c>
      <c r="N517" s="20">
        <v>0.3765</v>
      </c>
      <c r="O517" s="19"/>
      <c r="P517" s="20">
        <v>76.227700000000013</v>
      </c>
      <c r="Q517" s="19">
        <v>68.420000000000016</v>
      </c>
      <c r="R517" s="20">
        <v>65.570999999999998</v>
      </c>
      <c r="S517" s="19">
        <v>25.126799999999999</v>
      </c>
    </row>
    <row r="518" spans="1:19" hidden="1" x14ac:dyDescent="0.2">
      <c r="A518" s="18">
        <f t="shared" si="70"/>
        <v>2021</v>
      </c>
      <c r="B518" s="17">
        <v>9999</v>
      </c>
      <c r="C518" s="16" t="s">
        <v>10</v>
      </c>
      <c r="D518" s="15">
        <f>SUM(D483:D517)</f>
        <v>5265.6150999999982</v>
      </c>
      <c r="E518" s="14">
        <f t="shared" ref="E518" si="71">SUM(E483:E517)</f>
        <v>991.24190000000044</v>
      </c>
      <c r="F518" s="15">
        <f>SUM(F483:F517)</f>
        <v>3073.415</v>
      </c>
      <c r="G518" s="14">
        <f t="shared" ref="G518:S518" si="72">SUM(G483:G517)</f>
        <v>1999.1087000000007</v>
      </c>
      <c r="H518" s="15">
        <f t="shared" si="72"/>
        <v>617.89089999999987</v>
      </c>
      <c r="I518" s="14">
        <f t="shared" si="72"/>
        <v>188.96999999999997</v>
      </c>
      <c r="J518" s="15">
        <f t="shared" si="72"/>
        <v>103.70219999999998</v>
      </c>
      <c r="K518" s="14">
        <f t="shared" si="72"/>
        <v>41.349199999999996</v>
      </c>
      <c r="L518" s="15">
        <f t="shared" si="72"/>
        <v>2266.8375999999998</v>
      </c>
      <c r="M518" s="14">
        <f t="shared" si="72"/>
        <v>1446.4269999999999</v>
      </c>
      <c r="N518" s="15">
        <f t="shared" si="72"/>
        <v>63.354700000000015</v>
      </c>
      <c r="O518" s="14">
        <f t="shared" si="72"/>
        <v>19.9407</v>
      </c>
      <c r="P518" s="15">
        <f t="shared" si="72"/>
        <v>900.87430000000006</v>
      </c>
      <c r="Q518" s="14">
        <f t="shared" si="72"/>
        <v>718.55590000000007</v>
      </c>
      <c r="R518" s="15">
        <f t="shared" si="72"/>
        <v>7468.3843999999981</v>
      </c>
      <c r="S518" s="14">
        <f t="shared" si="72"/>
        <v>2027.2385000000004</v>
      </c>
    </row>
    <row r="519" spans="1:19" hidden="1" x14ac:dyDescent="0.2">
      <c r="A519" s="13">
        <f t="shared" si="70"/>
        <v>2021</v>
      </c>
      <c r="B519" s="12">
        <v>1999</v>
      </c>
      <c r="C519" s="11" t="s">
        <v>9</v>
      </c>
      <c r="D519" s="10">
        <f>SUM(D483:D493)</f>
        <v>2145.6507999999999</v>
      </c>
      <c r="E519" s="9">
        <f t="shared" ref="E519" si="73">SUM(E483:E493)</f>
        <v>513.19179999999994</v>
      </c>
      <c r="F519" s="10">
        <f>SUM(F483:F493)</f>
        <v>691.30239999999992</v>
      </c>
      <c r="G519" s="9">
        <f t="shared" ref="G519:S519" si="74">SUM(G483:G493)</f>
        <v>412.84159999999997</v>
      </c>
      <c r="H519" s="10">
        <f t="shared" si="74"/>
        <v>244.7133</v>
      </c>
      <c r="I519" s="9">
        <f t="shared" si="74"/>
        <v>57.384100000000004</v>
      </c>
      <c r="J519" s="10">
        <f t="shared" si="74"/>
        <v>33.561899999999994</v>
      </c>
      <c r="K519" s="9">
        <f t="shared" si="74"/>
        <v>16.3232</v>
      </c>
      <c r="L519" s="10">
        <f t="shared" si="74"/>
        <v>813.4294000000001</v>
      </c>
      <c r="M519" s="9">
        <f t="shared" si="74"/>
        <v>513.32889999999998</v>
      </c>
      <c r="N519" s="10">
        <f t="shared" si="74"/>
        <v>50.635400000000004</v>
      </c>
      <c r="O519" s="9">
        <f t="shared" si="74"/>
        <v>10.9954</v>
      </c>
      <c r="P519" s="10">
        <f t="shared" si="74"/>
        <v>251.77779999999998</v>
      </c>
      <c r="Q519" s="9">
        <f t="shared" si="74"/>
        <v>158.4435</v>
      </c>
      <c r="R519" s="10">
        <f t="shared" si="74"/>
        <v>2662.5925999999995</v>
      </c>
      <c r="S519" s="9">
        <f t="shared" si="74"/>
        <v>586.46350000000018</v>
      </c>
    </row>
    <row r="520" spans="1:19" hidden="1" x14ac:dyDescent="0.2">
      <c r="A520" s="13">
        <f t="shared" si="70"/>
        <v>2021</v>
      </c>
      <c r="B520" s="12">
        <v>2999</v>
      </c>
      <c r="C520" s="11" t="s">
        <v>8</v>
      </c>
      <c r="D520" s="10">
        <f>SUM(D494:D500)</f>
        <v>1515.8525999999999</v>
      </c>
      <c r="E520" s="9">
        <f t="shared" ref="E520" si="75">SUM(E494:E500)</f>
        <v>233.80589999999998</v>
      </c>
      <c r="F520" s="10">
        <f>SUM(F494:F500)</f>
        <v>366.15030000000002</v>
      </c>
      <c r="G520" s="9">
        <f t="shared" ref="G520:S520" si="76">SUM(G494:G500)</f>
        <v>249.26170000000002</v>
      </c>
      <c r="H520" s="10">
        <f t="shared" si="76"/>
        <v>111.00070000000002</v>
      </c>
      <c r="I520" s="9">
        <f t="shared" si="76"/>
        <v>47.075200000000002</v>
      </c>
      <c r="J520" s="10">
        <f t="shared" si="76"/>
        <v>37.581599999999995</v>
      </c>
      <c r="K520" s="9">
        <f t="shared" si="76"/>
        <v>4.8203000000000005</v>
      </c>
      <c r="L520" s="10">
        <f t="shared" si="76"/>
        <v>330.67009999999999</v>
      </c>
      <c r="M520" s="9">
        <f t="shared" si="76"/>
        <v>221.81629999999998</v>
      </c>
      <c r="N520" s="10">
        <f t="shared" si="76"/>
        <v>1.8124</v>
      </c>
      <c r="O520" s="9">
        <f t="shared" si="76"/>
        <v>1.8124</v>
      </c>
      <c r="P520" s="10">
        <f t="shared" si="76"/>
        <v>142.42929999999998</v>
      </c>
      <c r="Q520" s="9">
        <f t="shared" si="76"/>
        <v>128.0702</v>
      </c>
      <c r="R520" s="10">
        <f t="shared" si="76"/>
        <v>1881.0478000000003</v>
      </c>
      <c r="S520" s="9">
        <f t="shared" si="76"/>
        <v>369.05789999999996</v>
      </c>
    </row>
    <row r="521" spans="1:19" hidden="1" x14ac:dyDescent="0.2">
      <c r="A521" s="13">
        <f t="shared" si="70"/>
        <v>2021</v>
      </c>
      <c r="B521" s="12">
        <v>3999</v>
      </c>
      <c r="C521" s="11" t="s">
        <v>7</v>
      </c>
      <c r="D521" s="10">
        <f>SUM(D501:D509)</f>
        <v>464.45509999999996</v>
      </c>
      <c r="E521" s="9">
        <f t="shared" ref="E521" si="77">SUM(E501:E509)</f>
        <v>69.20920000000001</v>
      </c>
      <c r="F521" s="10">
        <f>SUM(F501:F509)</f>
        <v>368.93030000000005</v>
      </c>
      <c r="G521" s="9">
        <f t="shared" ref="G521:S521" si="78">SUM(G501:G509)</f>
        <v>254.60120000000003</v>
      </c>
      <c r="H521" s="10">
        <f t="shared" si="78"/>
        <v>51.375</v>
      </c>
      <c r="I521" s="9">
        <f t="shared" si="78"/>
        <v>8.6995000000000005</v>
      </c>
      <c r="J521" s="10">
        <f t="shared" si="78"/>
        <v>9.2937999999999992</v>
      </c>
      <c r="K521" s="9">
        <f t="shared" si="78"/>
        <v>5.1295000000000002</v>
      </c>
      <c r="L521" s="10">
        <f t="shared" si="78"/>
        <v>469.82790000000006</v>
      </c>
      <c r="M521" s="9">
        <f t="shared" si="78"/>
        <v>264.02960000000002</v>
      </c>
      <c r="N521" s="10">
        <f t="shared" si="78"/>
        <v>3.508</v>
      </c>
      <c r="O521" s="9">
        <f t="shared" si="78"/>
        <v>0.97960000000000003</v>
      </c>
      <c r="P521" s="10">
        <f t="shared" si="78"/>
        <v>54.749100000000006</v>
      </c>
      <c r="Q521" s="9">
        <f t="shared" si="78"/>
        <v>51.062599999999996</v>
      </c>
      <c r="R521" s="10">
        <f t="shared" si="78"/>
        <v>1819.3547000000001</v>
      </c>
      <c r="S521" s="9">
        <f t="shared" si="78"/>
        <v>644.67790000000002</v>
      </c>
    </row>
    <row r="522" spans="1:19" ht="13.5" hidden="1" thickBot="1" x14ac:dyDescent="0.25">
      <c r="A522" s="8">
        <f t="shared" si="70"/>
        <v>2021</v>
      </c>
      <c r="B522" s="7">
        <v>4999</v>
      </c>
      <c r="C522" s="6" t="s">
        <v>6</v>
      </c>
      <c r="D522" s="5">
        <f>SUM(D510:D517)</f>
        <v>1139.6565999999998</v>
      </c>
      <c r="E522" s="4">
        <f t="shared" ref="E522" si="79">SUM(E510:E517)</f>
        <v>175.035</v>
      </c>
      <c r="F522" s="5">
        <f>SUM(F510:F517)</f>
        <v>1647.0320000000002</v>
      </c>
      <c r="G522" s="4">
        <f t="shared" ref="G522:S522" si="80">SUM(G510:G517)</f>
        <v>1082.4042000000002</v>
      </c>
      <c r="H522" s="5">
        <f t="shared" si="80"/>
        <v>210.80190000000005</v>
      </c>
      <c r="I522" s="4">
        <f t="shared" si="80"/>
        <v>75.811199999999985</v>
      </c>
      <c r="J522" s="5">
        <f t="shared" si="80"/>
        <v>23.264899999999997</v>
      </c>
      <c r="K522" s="4">
        <f t="shared" si="80"/>
        <v>15.0762</v>
      </c>
      <c r="L522" s="5">
        <f t="shared" si="80"/>
        <v>652.91019999999992</v>
      </c>
      <c r="M522" s="4">
        <f t="shared" si="80"/>
        <v>447.25220000000002</v>
      </c>
      <c r="N522" s="5">
        <f t="shared" si="80"/>
        <v>7.3989000000000003</v>
      </c>
      <c r="O522" s="4">
        <f t="shared" si="80"/>
        <v>6.1533000000000007</v>
      </c>
      <c r="P522" s="5">
        <f t="shared" si="80"/>
        <v>451.91809999999998</v>
      </c>
      <c r="Q522" s="4">
        <f t="shared" si="80"/>
        <v>380.9796</v>
      </c>
      <c r="R522" s="5">
        <f t="shared" si="80"/>
        <v>1105.3892999999998</v>
      </c>
      <c r="S522" s="4">
        <f t="shared" si="80"/>
        <v>427.03920000000005</v>
      </c>
    </row>
  </sheetData>
  <autoFilter ref="A2:C522">
    <filterColumn colId="2">
      <filters>
        <filter val="Böblingen"/>
      </filters>
    </filterColumn>
  </autoFilter>
  <mergeCells count="8">
    <mergeCell ref="L1:M1"/>
    <mergeCell ref="R1:S1"/>
    <mergeCell ref="D1:E1"/>
    <mergeCell ref="F1:G1"/>
    <mergeCell ref="H1:I1"/>
    <mergeCell ref="J1:K1"/>
    <mergeCell ref="N1:O1"/>
    <mergeCell ref="P1:Q1"/>
  </mergeCells>
  <pageMargins left="0.39370078740157483" right="0.39370078740157483" top="0.59055118110236227" bottom="0.59055118110236227" header="0.31496062992125984" footer="0.39370078740157483"/>
  <pageSetup paperSize="9" scale="80" orientation="landscape" r:id="rId1"/>
  <headerFooter>
    <oddHeader>&amp;L&amp;"Arial,Fett"&amp;14Entwicklung des Eiweißpflanzenanbaues in Baden-Württemberg</oddHeader>
    <oddFooter>&amp;LLEL Schwäbisch Gmünd, Abt. 3, R. Müller&amp;RStand: 13.09.2019</oddFooter>
  </headerFooter>
  <rowBreaks count="10" manualBreakCount="10">
    <brk id="42" max="16383" man="1"/>
    <brk id="82" max="16383" man="1"/>
    <brk id="122" max="16383" man="1"/>
    <brk id="162" max="16383" man="1"/>
    <brk id="202" max="18" man="1"/>
    <brk id="242" max="18" man="1"/>
    <brk id="282" max="18" man="1"/>
    <brk id="322" max="18" man="1"/>
    <brk id="362" max="18" man="1"/>
    <brk id="402" max="18" man="1"/>
  </rowBreaks>
  <ignoredErrors>
    <ignoredError sqref="B403:B437 B363:B397 B323:B357 B283:B317 B243:B277 B3:B237" numberStoredAsText="1"/>
    <ignoredError sqref="D399:S402 D359:S362 D319:S322 D279:S282 D239:S242 D39:S42 D79:S82 D119:S122 D159:S162 D199:S202 D439:S442 D47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Diagramm</vt:lpstr>
      <vt:lpstr>Daten</vt:lpstr>
      <vt:lpstr>Daten!Druckbereich</vt:lpstr>
      <vt:lpstr>Diagramm!Druckbereich</vt:lpstr>
      <vt:lpstr>Daten!Drucktitel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Richard (LEL)</dc:creator>
  <cp:lastModifiedBy>Stock, Martina (LEL-SG)</cp:lastModifiedBy>
  <cp:lastPrinted>2019-09-13T09:41:15Z</cp:lastPrinted>
  <dcterms:created xsi:type="dcterms:W3CDTF">2012-10-26T07:54:30Z</dcterms:created>
  <dcterms:modified xsi:type="dcterms:W3CDTF">2022-08-16T14:44:14Z</dcterms:modified>
</cp:coreProperties>
</file>