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" yWindow="82" windowWidth="6738" windowHeight="5719" tabRatio="606" activeTab="0"/>
  </bookViews>
  <sheets>
    <sheet name="Info" sheetId="1" r:id="rId1"/>
    <sheet name="Rechenblatt" sheetId="2" r:id="rId2"/>
    <sheet name="Dia" sheetId="3" r:id="rId3"/>
    <sheet name="Kalkwerte" sheetId="4" r:id="rId4"/>
  </sheets>
  <definedNames>
    <definedName name="_xlnm.Print_Area" localSheetId="1">'Rechenblatt'!$A$2:$T$35</definedName>
  </definedNames>
  <calcPr fullCalcOnLoad="1"/>
</workbook>
</file>

<file path=xl/sharedStrings.xml><?xml version="1.0" encoding="utf-8"?>
<sst xmlns="http://schemas.openxmlformats.org/spreadsheetml/2006/main" count="136" uniqueCount="121">
  <si>
    <t xml:space="preserve"> Preis des Düngers</t>
  </si>
  <si>
    <t xml:space="preserve"> Stickstoffgehalt</t>
  </si>
  <si>
    <t>kg N/dt</t>
  </si>
  <si>
    <t xml:space="preserve"> Phosphatgehalt</t>
  </si>
  <si>
    <t xml:space="preserve"> Kaligehalt</t>
  </si>
  <si>
    <t xml:space="preserve"> Magnesiumgehalt</t>
  </si>
  <si>
    <t>kg MgO/dt</t>
  </si>
  <si>
    <t xml:space="preserve"> korrigierter Preis des Düngers</t>
  </si>
  <si>
    <t xml:space="preserve"> N-Gehalt im N-Vergleichs-Dünger</t>
  </si>
  <si>
    <t>kg/dt</t>
  </si>
  <si>
    <t xml:space="preserve"> N-Preis im N-Vergleichs-Dünger</t>
  </si>
  <si>
    <t xml:space="preserve"> Wert des N-Anteils im Dünger</t>
  </si>
  <si>
    <t>€/dt</t>
  </si>
  <si>
    <t>€/kg CaO</t>
  </si>
  <si>
    <t>€/kg MgO</t>
  </si>
  <si>
    <t>€/kg N</t>
  </si>
  <si>
    <t>je kg N</t>
  </si>
  <si>
    <t>DAP</t>
  </si>
  <si>
    <t>KAS</t>
  </si>
  <si>
    <t>korr. Preis je dt Dünger</t>
  </si>
  <si>
    <t>Kalkwert (€/dt)</t>
  </si>
  <si>
    <t>Wert MgO (€/dt)</t>
  </si>
  <si>
    <t>AH-Lösung</t>
  </si>
  <si>
    <t>Magnesium-gehalt</t>
  </si>
  <si>
    <t>Stickstoff-Einzeldünger</t>
  </si>
  <si>
    <t xml:space="preserve"> Korrektur des Düngerpreises insg.</t>
  </si>
  <si>
    <t>N-P-Dünger</t>
  </si>
  <si>
    <t>Harnstoff</t>
  </si>
  <si>
    <t>korr. Preis
je kg Reinnährstoff</t>
  </si>
  <si>
    <t>P-K-Dünger</t>
  </si>
  <si>
    <t>N -P-K - Dünger</t>
  </si>
  <si>
    <t>Hauptnähr-stoffe (kg/dt)</t>
  </si>
  <si>
    <t>Schwefel-gehalt</t>
  </si>
  <si>
    <t>Wert S 
(€/dt)</t>
  </si>
  <si>
    <t>€/kg S</t>
  </si>
  <si>
    <t xml:space="preserve"> Schwefelgehalt</t>
  </si>
  <si>
    <t xml:space="preserve"> Korr. Preis des N-Vergleichs-Düngers (KAS-27)</t>
  </si>
  <si>
    <t>Nettopreis
je dt</t>
  </si>
  <si>
    <t>Preisvergleich von Mineraldüngemitteln</t>
  </si>
  <si>
    <t xml:space="preserve">copyright: LEL Schwäbisch Gmünd </t>
  </si>
  <si>
    <t>kg CaO/dt</t>
  </si>
  <si>
    <t>Preisvergleich von Düngemitteln</t>
  </si>
  <si>
    <t>Preise Stand:</t>
  </si>
  <si>
    <t xml:space="preserve"> Preiskorrektur wg. MgO (im Kieserit)</t>
  </si>
  <si>
    <t xml:space="preserve"> Preiskorrektur wg. S </t>
  </si>
  <si>
    <t>kg S/dt</t>
  </si>
  <si>
    <r>
      <t>je kg P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O</t>
    </r>
    <r>
      <rPr>
        <b/>
        <vertAlign val="subscript"/>
        <sz val="16"/>
        <rFont val="Arial"/>
        <family val="2"/>
      </rPr>
      <t>5</t>
    </r>
  </si>
  <si>
    <r>
      <t>je kg 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</si>
  <si>
    <t>Kalkulationswerte 03-2011</t>
  </si>
  <si>
    <t>Ziele des Programms</t>
  </si>
  <si>
    <t>Bedienungshinweise</t>
  </si>
  <si>
    <t>Vergleich der Preiswürdigkeit verschiedener Mineraldünger (Einzel- und Mehrnährstoffdünger).</t>
  </si>
  <si>
    <t xml:space="preserve">Stickstoff-Vergleichsdünger: </t>
  </si>
  <si>
    <t>Ergebnisse</t>
  </si>
  <si>
    <t>Das Programm berücksichtigt dabei auch den Gehalt an Kalk, Magnesium und Schwefel.</t>
  </si>
  <si>
    <t xml:space="preserve"> N-Preis im Dünger</t>
  </si>
  <si>
    <r>
      <t xml:space="preserve"> K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O-Preis im K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O-Vergleichs-Dünger</t>
    </r>
  </si>
  <si>
    <r>
      <t xml:space="preserve"> P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5</t>
    </r>
    <r>
      <rPr>
        <b/>
        <sz val="14"/>
        <rFont val="Arial"/>
        <family val="2"/>
      </rPr>
      <t>-Preis im Dünger</t>
    </r>
  </si>
  <si>
    <r>
      <t>€/kg P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O5</t>
    </r>
  </si>
  <si>
    <r>
      <t>Bei Mehrnährstoffdüngern erfolgt der Vergleich bezogen auf die Kosten von 1 kg P</t>
    </r>
    <r>
      <rPr>
        <vertAlign val="subscript"/>
        <sz val="11"/>
        <rFont val="@Arial Unicode MS"/>
        <family val="2"/>
      </rPr>
      <t>2</t>
    </r>
    <r>
      <rPr>
        <sz val="11"/>
        <rFont val="@Arial Unicode MS"/>
        <family val="2"/>
      </rPr>
      <t>O</t>
    </r>
    <r>
      <rPr>
        <vertAlign val="subscript"/>
        <sz val="11"/>
        <rFont val="@Arial Unicode MS"/>
        <family val="2"/>
      </rPr>
      <t>5</t>
    </r>
    <r>
      <rPr>
        <sz val="11"/>
        <rFont val="@Arial Unicode MS"/>
        <family val="2"/>
      </rPr>
      <t>.</t>
    </r>
  </si>
  <si>
    <t xml:space="preserve">Excel-Anwendung zum Düngerpreisvergleich. Eine unterschiedliche Wirkung der Düngerarten sowie Ausbringungskosten werden nicht berücksichtigt. </t>
  </si>
  <si>
    <t>copyright: LEL Schwäbisch Gmünd, Oberbettringer Str. 162, 73525 Schwäbisch Gmünd (Tel.: 07171/917-100)</t>
  </si>
  <si>
    <t>Auch eine unterschiedliche Wirkung und Verfügbarkeit der Nährstoffe in verschiedenen Düngern wird nicht berücksichtigt.</t>
  </si>
  <si>
    <t>Kalkammonsalpeter</t>
  </si>
  <si>
    <t>Alle Preise ohne Mwst. !</t>
  </si>
  <si>
    <t>Schwefelsaures Ammoniak</t>
  </si>
  <si>
    <r>
      <t>kg P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</t>
    </r>
    <r>
      <rPr>
        <vertAlign val="subscript"/>
        <sz val="14"/>
        <rFont val="Arial"/>
        <family val="2"/>
      </rPr>
      <t>5</t>
    </r>
    <r>
      <rPr>
        <sz val="14"/>
        <rFont val="Arial"/>
        <family val="2"/>
      </rPr>
      <t>/dt</t>
    </r>
  </si>
  <si>
    <r>
      <t xml:space="preserve"> Preis des K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O-Vergleichs-Düngers (40er Kali)</t>
    </r>
  </si>
  <si>
    <r>
      <t xml:space="preserve"> K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O-Gehalt im K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O-Vergleichs-Dünger</t>
    </r>
  </si>
  <si>
    <r>
      <t xml:space="preserve"> Wert des K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O-Anteils im Dünger</t>
    </r>
  </si>
  <si>
    <r>
      <t xml:space="preserve"> resultierender Wert des P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5</t>
    </r>
    <r>
      <rPr>
        <b/>
        <sz val="14"/>
        <rFont val="Arial"/>
        <family val="2"/>
      </rPr>
      <t>-Anteils im Dünger</t>
    </r>
  </si>
  <si>
    <r>
      <t xml:space="preserve"> Preiskorrektur wg. CaO </t>
    </r>
    <r>
      <rPr>
        <sz val="12"/>
        <rFont val="Arial"/>
        <family val="2"/>
      </rPr>
      <t>(im Konverterkalk)</t>
    </r>
  </si>
  <si>
    <t>Eingaben in den gelben Feldern !</t>
  </si>
  <si>
    <r>
      <t>kg K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O/dt</t>
    </r>
  </si>
  <si>
    <t>PK 12-24 + 6S</t>
  </si>
  <si>
    <t>PK 12-19 +4Mg +7S</t>
  </si>
  <si>
    <t>ASS, 26 N + 13 S</t>
  </si>
  <si>
    <t>NP 20-20 + 3S</t>
  </si>
  <si>
    <t>Kornkali mit MgO (40/6MgO/4S)</t>
  </si>
  <si>
    <r>
      <t>€/kg K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</si>
  <si>
    <r>
      <t>Das Registerblatt "Dia" stellt die Nährstoffpreise für N und P</t>
    </r>
    <r>
      <rPr>
        <vertAlign val="subscript"/>
        <sz val="11"/>
        <rFont val="@Arial Unicode MS"/>
        <family val="0"/>
      </rPr>
      <t>2</t>
    </r>
    <r>
      <rPr>
        <sz val="11"/>
        <rFont val="@Arial Unicode MS"/>
        <family val="2"/>
      </rPr>
      <t>O</t>
    </r>
    <r>
      <rPr>
        <vertAlign val="subscript"/>
        <sz val="11"/>
        <rFont val="@Arial Unicode MS"/>
        <family val="0"/>
      </rPr>
      <t>5</t>
    </r>
    <r>
      <rPr>
        <sz val="11"/>
        <rFont val="@Arial Unicode MS"/>
        <family val="2"/>
      </rPr>
      <t xml:space="preserve"> in grafischer Form dar.</t>
    </r>
  </si>
  <si>
    <t>Die Kalkwerte verschiedener Düngermittel können Sie dem Registerblatt "Kalkwerte" entnehmen.</t>
  </si>
  <si>
    <t>Mineraldünger</t>
  </si>
  <si>
    <t>Hauptnährstoffgehalt</t>
  </si>
  <si>
    <t>AHL</t>
  </si>
  <si>
    <t>Ammonsulfatsalpeter</t>
  </si>
  <si>
    <t>Hyperphosphat</t>
  </si>
  <si>
    <t>Phosphatkali</t>
  </si>
  <si>
    <t>Thomasmehl</t>
  </si>
  <si>
    <t>Superphosphat</t>
  </si>
  <si>
    <t>Dolophos</t>
  </si>
  <si>
    <t>Diammonphosphat</t>
  </si>
  <si>
    <t>28 % N</t>
  </si>
  <si>
    <t xml:space="preserve">25 % N </t>
  </si>
  <si>
    <t>46 % N</t>
  </si>
  <si>
    <t>21 % N</t>
  </si>
  <si>
    <t>18 % P2O5</t>
  </si>
  <si>
    <t>26 % P2O5</t>
  </si>
  <si>
    <t>15 % P2O5</t>
  </si>
  <si>
    <t>18 % N; 46 % P2O5</t>
  </si>
  <si>
    <t>27 % N</t>
  </si>
  <si>
    <r>
      <t>Das Programm berechnet die Preise je kg N für die verschiedenen Stickstoff-Einzeldünger (Zeile 15) und je kg P</t>
    </r>
    <r>
      <rPr>
        <vertAlign val="subscript"/>
        <sz val="11"/>
        <rFont val="@Arial Unicode MS"/>
        <family val="2"/>
      </rPr>
      <t>2</t>
    </r>
    <r>
      <rPr>
        <sz val="11"/>
        <rFont val="@Arial Unicode MS"/>
        <family val="2"/>
      </rPr>
      <t>O</t>
    </r>
    <r>
      <rPr>
        <vertAlign val="subscript"/>
        <sz val="11"/>
        <rFont val="@Arial Unicode MS"/>
        <family val="2"/>
      </rPr>
      <t>5</t>
    </r>
    <r>
      <rPr>
        <sz val="11"/>
        <rFont val="@Arial Unicode MS"/>
        <family val="2"/>
      </rPr>
      <t xml:space="preserve"> für alle anderen Dünger (Zeile 25). Für Kali wird jeweils der Preis für den gewählten Kali-Vergleichsdünger unterstellt (Zeile 21).   Die Dünger mit den niedrigsten Preisen je kg Reinnährstoff sind am preisgünstigsten, wobei jedoch mögliche Einsparungen an Ausbringungskosten beim Einsatz von Mehrnährstoffdüngern nicht berücksichtigt werden.</t>
    </r>
  </si>
  <si>
    <t>Triple-Superphosphat</t>
  </si>
  <si>
    <t>Kalkverlust/-gewinn (kg/dt)</t>
  </si>
  <si>
    <t xml:space="preserve">Phosphat -Vergleichsdünger: </t>
  </si>
  <si>
    <t xml:space="preserve">Kali-Vergleichsdünger: </t>
  </si>
  <si>
    <t xml:space="preserve"> Kalkwert (bei Düngung von Ackerland)</t>
  </si>
  <si>
    <t>P-Dünger</t>
  </si>
  <si>
    <t>45 % P2O5</t>
  </si>
  <si>
    <r>
      <t>Kalkwert in kg CaO</t>
    </r>
    <r>
      <rPr>
        <b/>
        <vertAlign val="superscript"/>
        <sz val="14"/>
        <rFont val="Arial"/>
        <family val="2"/>
      </rPr>
      <t>1</t>
    </r>
  </si>
  <si>
    <t>20 % P2O5; 24,9 % K2O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</si>
  <si>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Äquivalente Kalkwirkung in kg CaO/dt Handelsware, d.h. CaO-Negativwert = Kalkzehrung und CaO-Positivwert = Kalkmehrung; Angaben aus Schriftenreihe der TLL Heft 7 / 2007</t>
    </r>
  </si>
  <si>
    <t>Nährstoffgehalte und Kalkwerte verschiedener Mineraldünger</t>
  </si>
  <si>
    <t>Preisvergleich von Mineraldüngern</t>
  </si>
  <si>
    <t>In den oberen 3 Zeilen ist der jeweilige Vergleichsdünger für Stickstoff, Kali und Phosphat mit seinen aktuellen Preisen und Inhaltsstoffen einzugeben. Bei N ist dies Kalkammonsalpeter, bei Kali wird Kornkali als gebräuchlichster Dünger vorgeschlagen.</t>
  </si>
  <si>
    <t>Zur Berücksichtigung des Wertes von Kalk (CaO), Magnesium (MgO) und Schwefel (S) sind in den Zellen E 20 bis E 22 deren Preise je kg Reinnährstoff einzutragen, wie sie sich aufgrund von Einzelnährstoffdüngern ergeben. Es kann auch der vorgeschlagene langfristige Durchschnittswert übernommen werden.</t>
  </si>
  <si>
    <t>Im Hauptteil der Tabelle sind für die 4 Düngergruppen Stickstoffeinzeldünger, N-P-Dünger, P-K-Dünger und N-P-K-Dünger die für den Betrieb in Frage kommenden Dünger mit ihren Inhaltsstoffen und Angebotspreisen einzugeben. Die Werte für den Phosphatdünger werden vom oben eingegebenen Vergleichsdünger übernommen.</t>
  </si>
  <si>
    <t>Harnstoff granuliert</t>
  </si>
  <si>
    <r>
      <t xml:space="preserve">           Düngerpreis - P  </t>
    </r>
    <r>
      <rPr>
        <sz val="16"/>
        <rFont val="@Arial Unicode MS"/>
        <family val="2"/>
      </rPr>
      <t xml:space="preserve">                                            </t>
    </r>
    <r>
      <rPr>
        <sz val="11"/>
        <rFont val="@Arial Unicode MS"/>
        <family val="2"/>
      </rPr>
      <t>Vers. 2.4, 11/2016</t>
    </r>
  </si>
  <si>
    <t>Düngerpreis - P ; Version 2.4, 11/ 2016</t>
  </si>
  <si>
    <t>14-10-16-5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</si>
</sst>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_"/>
    <numFmt numFmtId="173" formatCode="#,##0.0__"/>
    <numFmt numFmtId="174" formatCode="#,##0__"/>
    <numFmt numFmtId="175" formatCode="0.0"/>
    <numFmt numFmtId="176" formatCode="#,##0.00\ &quot;€&quot;"/>
    <numFmt numFmtId="177" formatCode="0.00000"/>
    <numFmt numFmtId="178" formatCode="0.0000"/>
    <numFmt numFmtId="179" formatCode="0.000"/>
    <numFmt numFmtId="180" formatCode="0.00_ ;[Red]\-0.00\ "/>
    <numFmt numFmtId="181" formatCode="0.0_ ;[Red]\-0.0\ "/>
    <numFmt numFmtId="182" formatCode="dd/mm/yy"/>
    <numFmt numFmtId="183" formatCode="#,##0\ _€__;[Red]\-#,##0\ _€__"/>
    <numFmt numFmtId="184" formatCode="#,##0.0\ _€__;[Red]\-#,##0.0\ _€__"/>
    <numFmt numFmtId="185" formatCode="#,##0.00\ _€__;[Red]\-#,##0.00\ _€__"/>
    <numFmt numFmtId="186" formatCode="#,##0.00_ ;[Red]\-#,##0.00\ "/>
    <numFmt numFmtId="187" formatCode="d/m/yyyy"/>
    <numFmt numFmtId="188" formatCode="\+#,##0"/>
    <numFmt numFmtId="189" formatCode="\+\ #,##0"/>
    <numFmt numFmtId="190" formatCode="0_ ;[Red]\-0\ "/>
    <numFmt numFmtId="191" formatCode="0.00000000"/>
    <numFmt numFmtId="192" formatCode="0.0000000"/>
    <numFmt numFmtId="193" formatCode="0.000000"/>
  </numFmts>
  <fonts count="90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vertAlign val="subscript"/>
      <sz val="16"/>
      <name val="Arial"/>
      <family val="2"/>
    </font>
    <font>
      <sz val="11"/>
      <name val="@Arial Unicode MS"/>
      <family val="2"/>
    </font>
    <font>
      <sz val="16"/>
      <name val="@Arial Unicode MS"/>
      <family val="2"/>
    </font>
    <font>
      <b/>
      <sz val="11"/>
      <name val="@Arial Unicode MS"/>
      <family val="2"/>
    </font>
    <font>
      <b/>
      <sz val="12"/>
      <name val="@Arial Unicode MS"/>
      <family val="2"/>
    </font>
    <font>
      <sz val="20"/>
      <name val="@Arial Unicode MS"/>
      <family val="2"/>
    </font>
    <font>
      <vertAlign val="subscript"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1"/>
      <name val="@Arial Unicode MS"/>
      <family val="2"/>
    </font>
    <font>
      <sz val="10"/>
      <name val="@Arial Unicode MS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5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8"/>
      <name val="Arial"/>
      <family val="2"/>
    </font>
    <font>
      <sz val="32"/>
      <color indexed="12"/>
      <name val="Arial"/>
      <family val="2"/>
    </font>
    <font>
      <b/>
      <sz val="18"/>
      <color indexed="10"/>
      <name val="Arial"/>
      <family val="2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.5"/>
      <color indexed="8"/>
      <name val="Arial"/>
      <family val="0"/>
    </font>
    <font>
      <sz val="14"/>
      <name val="helv"/>
      <family val="0"/>
    </font>
    <font>
      <b/>
      <vertAlign val="superscript"/>
      <sz val="14"/>
      <name val="Arial"/>
      <family val="2"/>
    </font>
    <font>
      <vertAlign val="superscript"/>
      <sz val="12"/>
      <name val="Arial"/>
      <family val="2"/>
    </font>
    <font>
      <sz val="9"/>
      <color indexed="8"/>
      <name val="Arial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u val="single"/>
      <sz val="12"/>
      <color indexed="20"/>
      <name val="helv"/>
      <family val="0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2"/>
      <color indexed="12"/>
      <name val="helv"/>
      <family val="0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62"/>
      <name val="Arial"/>
      <family val="2"/>
    </font>
    <font>
      <b/>
      <sz val="14"/>
      <color indexed="30"/>
      <name val="Arial"/>
      <family val="2"/>
    </font>
    <font>
      <b/>
      <sz val="12"/>
      <color indexed="8"/>
      <name val="Arial"/>
      <family val="0"/>
    </font>
    <font>
      <b/>
      <sz val="17.5"/>
      <color indexed="8"/>
      <name val="Arial"/>
      <family val="0"/>
    </font>
    <font>
      <b/>
      <vertAlign val="subscript"/>
      <sz val="17.5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2"/>
      <color theme="11"/>
      <name val="helv"/>
      <family val="0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2"/>
      <color theme="10"/>
      <name val="helv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3" tint="-0.24997000396251678"/>
      <name val="Arial"/>
      <family val="2"/>
    </font>
    <font>
      <b/>
      <sz val="14"/>
      <color rgb="FF0033CC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0" fontId="7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32" borderId="9" applyNumberFormat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2" fontId="8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1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wrapText="1"/>
    </xf>
    <xf numFmtId="0" fontId="24" fillId="0" borderId="0" xfId="0" applyFont="1" applyAlignment="1">
      <alignment/>
    </xf>
    <xf numFmtId="0" fontId="8" fillId="33" borderId="16" xfId="0" applyFont="1" applyFill="1" applyBorder="1" applyAlignment="1" applyProtection="1">
      <alignment horizontal="centerContinuous" vertical="center"/>
      <protection/>
    </xf>
    <xf numFmtId="0" fontId="8" fillId="33" borderId="17" xfId="0" applyFont="1" applyFill="1" applyBorder="1" applyAlignment="1" applyProtection="1">
      <alignment horizontal="centerContinuous"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174" fontId="25" fillId="33" borderId="20" xfId="0" applyNumberFormat="1" applyFont="1" applyFill="1" applyBorder="1" applyAlignment="1" applyProtection="1">
      <alignment vertical="center"/>
      <protection/>
    </xf>
    <xf numFmtId="174" fontId="25" fillId="33" borderId="21" xfId="0" applyNumberFormat="1" applyFont="1" applyFill="1" applyBorder="1" applyAlignment="1" applyProtection="1">
      <alignment vertical="center"/>
      <protection/>
    </xf>
    <xf numFmtId="174" fontId="25" fillId="33" borderId="22" xfId="0" applyNumberFormat="1" applyFont="1" applyFill="1" applyBorder="1" applyAlignment="1" applyProtection="1">
      <alignment vertical="center"/>
      <protection/>
    </xf>
    <xf numFmtId="172" fontId="25" fillId="33" borderId="22" xfId="0" applyNumberFormat="1" applyFont="1" applyFill="1" applyBorder="1" applyAlignment="1" applyProtection="1">
      <alignment vertical="center"/>
      <protection/>
    </xf>
    <xf numFmtId="172" fontId="27" fillId="33" borderId="20" xfId="0" applyNumberFormat="1" applyFont="1" applyFill="1" applyBorder="1" applyAlignment="1" applyProtection="1">
      <alignment vertical="center"/>
      <protection/>
    </xf>
    <xf numFmtId="172" fontId="25" fillId="33" borderId="20" xfId="0" applyNumberFormat="1" applyFont="1" applyFill="1" applyBorder="1" applyAlignment="1" applyProtection="1">
      <alignment vertical="center"/>
      <protection/>
    </xf>
    <xf numFmtId="172" fontId="26" fillId="33" borderId="23" xfId="0" applyNumberFormat="1" applyFont="1" applyFill="1" applyBorder="1" applyAlignment="1" applyProtection="1">
      <alignment vertical="center"/>
      <protection/>
    </xf>
    <xf numFmtId="172" fontId="26" fillId="33" borderId="24" xfId="0" applyNumberFormat="1" applyFont="1" applyFill="1" applyBorder="1" applyAlignment="1" applyProtection="1">
      <alignment vertical="center"/>
      <protection/>
    </xf>
    <xf numFmtId="172" fontId="26" fillId="33" borderId="20" xfId="0" applyNumberFormat="1" applyFont="1" applyFill="1" applyBorder="1" applyAlignment="1" applyProtection="1">
      <alignment vertical="center"/>
      <protection/>
    </xf>
    <xf numFmtId="172" fontId="26" fillId="33" borderId="25" xfId="0" applyNumberFormat="1" applyFont="1" applyFill="1" applyBorder="1" applyAlignment="1" applyProtection="1">
      <alignment vertical="center"/>
      <protection/>
    </xf>
    <xf numFmtId="0" fontId="28" fillId="0" borderId="20" xfId="0" applyFont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 locked="0"/>
    </xf>
    <xf numFmtId="49" fontId="8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180" fontId="30" fillId="34" borderId="15" xfId="0" applyNumberFormat="1" applyFont="1" applyFill="1" applyBorder="1" applyAlignment="1" applyProtection="1">
      <alignment horizontal="center" vertical="center"/>
      <protection locked="0"/>
    </xf>
    <xf numFmtId="180" fontId="30" fillId="0" borderId="15" xfId="0" applyNumberFormat="1" applyFont="1" applyBorder="1" applyAlignment="1" applyProtection="1">
      <alignment horizontal="center" vertical="center"/>
      <protection/>
    </xf>
    <xf numFmtId="180" fontId="30" fillId="33" borderId="15" xfId="0" applyNumberFormat="1" applyFont="1" applyFill="1" applyBorder="1" applyAlignment="1" applyProtection="1">
      <alignment horizontal="center" vertical="center"/>
      <protection/>
    </xf>
    <xf numFmtId="174" fontId="32" fillId="34" borderId="10" xfId="0" applyNumberFormat="1" applyFont="1" applyFill="1" applyBorder="1" applyAlignment="1" applyProtection="1">
      <alignment vertical="center"/>
      <protection locked="0"/>
    </xf>
    <xf numFmtId="174" fontId="32" fillId="34" borderId="20" xfId="0" applyNumberFormat="1" applyFont="1" applyFill="1" applyBorder="1" applyAlignment="1" applyProtection="1">
      <alignment vertical="center"/>
      <protection locked="0"/>
    </xf>
    <xf numFmtId="174" fontId="32" fillId="34" borderId="25" xfId="0" applyNumberFormat="1" applyFont="1" applyFill="1" applyBorder="1" applyAlignment="1" applyProtection="1">
      <alignment vertical="center"/>
      <protection locked="0"/>
    </xf>
    <xf numFmtId="174" fontId="32" fillId="34" borderId="21" xfId="0" applyNumberFormat="1" applyFont="1" applyFill="1" applyBorder="1" applyAlignment="1" applyProtection="1">
      <alignment vertical="center"/>
      <protection locked="0"/>
    </xf>
    <xf numFmtId="174" fontId="32" fillId="34" borderId="31" xfId="0" applyNumberFormat="1" applyFont="1" applyFill="1" applyBorder="1" applyAlignment="1" applyProtection="1">
      <alignment vertical="center"/>
      <protection locked="0"/>
    </xf>
    <xf numFmtId="174" fontId="32" fillId="34" borderId="22" xfId="0" applyNumberFormat="1" applyFont="1" applyFill="1" applyBorder="1" applyAlignment="1" applyProtection="1">
      <alignment vertical="center"/>
      <protection locked="0"/>
    </xf>
    <xf numFmtId="174" fontId="9" fillId="34" borderId="10" xfId="0" applyNumberFormat="1" applyFont="1" applyFill="1" applyBorder="1" applyAlignment="1" applyProtection="1">
      <alignment vertical="center"/>
      <protection locked="0"/>
    </xf>
    <xf numFmtId="174" fontId="9" fillId="34" borderId="20" xfId="0" applyNumberFormat="1" applyFont="1" applyFill="1" applyBorder="1" applyAlignment="1" applyProtection="1">
      <alignment vertical="center"/>
      <protection locked="0"/>
    </xf>
    <xf numFmtId="174" fontId="9" fillId="34" borderId="25" xfId="0" applyNumberFormat="1" applyFont="1" applyFill="1" applyBorder="1" applyAlignment="1" applyProtection="1">
      <alignment vertical="center"/>
      <protection locked="0"/>
    </xf>
    <xf numFmtId="174" fontId="9" fillId="34" borderId="21" xfId="0" applyNumberFormat="1" applyFont="1" applyFill="1" applyBorder="1" applyAlignment="1" applyProtection="1">
      <alignment vertical="center"/>
      <protection locked="0"/>
    </xf>
    <xf numFmtId="174" fontId="9" fillId="34" borderId="31" xfId="0" applyNumberFormat="1" applyFont="1" applyFill="1" applyBorder="1" applyAlignment="1" applyProtection="1">
      <alignment vertical="center"/>
      <protection locked="0"/>
    </xf>
    <xf numFmtId="174" fontId="9" fillId="34" borderId="22" xfId="0" applyNumberFormat="1" applyFont="1" applyFill="1" applyBorder="1" applyAlignment="1" applyProtection="1">
      <alignment vertical="center"/>
      <protection locked="0"/>
    </xf>
    <xf numFmtId="174" fontId="9" fillId="35" borderId="10" xfId="0" applyNumberFormat="1" applyFont="1" applyFill="1" applyBorder="1" applyAlignment="1" applyProtection="1">
      <alignment vertical="center"/>
      <protection/>
    </xf>
    <xf numFmtId="174" fontId="9" fillId="35" borderId="20" xfId="0" applyNumberFormat="1" applyFont="1" applyFill="1" applyBorder="1" applyAlignment="1" applyProtection="1">
      <alignment vertical="center"/>
      <protection/>
    </xf>
    <xf numFmtId="174" fontId="9" fillId="33" borderId="20" xfId="0" applyNumberFormat="1" applyFont="1" applyFill="1" applyBorder="1" applyAlignment="1" applyProtection="1">
      <alignment vertical="center"/>
      <protection/>
    </xf>
    <xf numFmtId="174" fontId="9" fillId="33" borderId="25" xfId="0" applyNumberFormat="1" applyFont="1" applyFill="1" applyBorder="1" applyAlignment="1" applyProtection="1">
      <alignment vertical="center"/>
      <protection/>
    </xf>
    <xf numFmtId="174" fontId="9" fillId="33" borderId="21" xfId="0" applyNumberFormat="1" applyFont="1" applyFill="1" applyBorder="1" applyAlignment="1" applyProtection="1">
      <alignment vertical="center"/>
      <protection/>
    </xf>
    <xf numFmtId="174" fontId="9" fillId="33" borderId="31" xfId="0" applyNumberFormat="1" applyFont="1" applyFill="1" applyBorder="1" applyAlignment="1" applyProtection="1">
      <alignment vertical="center"/>
      <protection/>
    </xf>
    <xf numFmtId="174" fontId="9" fillId="33" borderId="22" xfId="0" applyNumberFormat="1" applyFont="1" applyFill="1" applyBorder="1" applyAlignment="1" applyProtection="1">
      <alignment vertical="center"/>
      <protection/>
    </xf>
    <xf numFmtId="174" fontId="9" fillId="34" borderId="13" xfId="0" applyNumberFormat="1" applyFont="1" applyFill="1" applyBorder="1" applyAlignment="1" applyProtection="1">
      <alignment vertical="center"/>
      <protection locked="0"/>
    </xf>
    <xf numFmtId="174" fontId="9" fillId="34" borderId="23" xfId="0" applyNumberFormat="1" applyFont="1" applyFill="1" applyBorder="1" applyAlignment="1" applyProtection="1">
      <alignment vertical="center"/>
      <protection locked="0"/>
    </xf>
    <xf numFmtId="174" fontId="9" fillId="34" borderId="24" xfId="0" applyNumberFormat="1" applyFont="1" applyFill="1" applyBorder="1" applyAlignment="1" applyProtection="1">
      <alignment vertical="center"/>
      <protection locked="0"/>
    </xf>
    <xf numFmtId="174" fontId="9" fillId="34" borderId="32" xfId="0" applyNumberFormat="1" applyFont="1" applyFill="1" applyBorder="1" applyAlignment="1" applyProtection="1">
      <alignment vertical="center"/>
      <protection locked="0"/>
    </xf>
    <xf numFmtId="174" fontId="9" fillId="34" borderId="33" xfId="0" applyNumberFormat="1" applyFont="1" applyFill="1" applyBorder="1" applyAlignment="1" applyProtection="1">
      <alignment vertical="center"/>
      <protection locked="0"/>
    </xf>
    <xf numFmtId="186" fontId="9" fillId="0" borderId="10" xfId="0" applyNumberFormat="1" applyFont="1" applyBorder="1" applyAlignment="1" applyProtection="1">
      <alignment vertical="center"/>
      <protection/>
    </xf>
    <xf numFmtId="186" fontId="9" fillId="0" borderId="20" xfId="0" applyNumberFormat="1" applyFont="1" applyBorder="1" applyAlignment="1" applyProtection="1">
      <alignment vertical="center"/>
      <protection/>
    </xf>
    <xf numFmtId="186" fontId="9" fillId="0" borderId="25" xfId="0" applyNumberFormat="1" applyFont="1" applyBorder="1" applyAlignment="1" applyProtection="1">
      <alignment vertical="center"/>
      <protection/>
    </xf>
    <xf numFmtId="172" fontId="9" fillId="33" borderId="22" xfId="0" applyNumberFormat="1" applyFont="1" applyFill="1" applyBorder="1" applyAlignment="1" applyProtection="1">
      <alignment vertical="center"/>
      <protection/>
    </xf>
    <xf numFmtId="186" fontId="9" fillId="0" borderId="22" xfId="0" applyNumberFormat="1" applyFont="1" applyBorder="1" applyAlignment="1" applyProtection="1">
      <alignment vertical="center"/>
      <protection/>
    </xf>
    <xf numFmtId="172" fontId="33" fillId="33" borderId="20" xfId="0" applyNumberFormat="1" applyFont="1" applyFill="1" applyBorder="1" applyAlignment="1" applyProtection="1">
      <alignment vertical="center"/>
      <protection/>
    </xf>
    <xf numFmtId="172" fontId="33" fillId="33" borderId="25" xfId="0" applyNumberFormat="1" applyFont="1" applyFill="1" applyBorder="1" applyAlignment="1" applyProtection="1">
      <alignment vertical="center"/>
      <protection/>
    </xf>
    <xf numFmtId="172" fontId="9" fillId="33" borderId="20" xfId="0" applyNumberFormat="1" applyFont="1" applyFill="1" applyBorder="1" applyAlignment="1" applyProtection="1">
      <alignment vertical="center"/>
      <protection/>
    </xf>
    <xf numFmtId="172" fontId="9" fillId="33" borderId="25" xfId="0" applyNumberFormat="1" applyFont="1" applyFill="1" applyBorder="1" applyAlignment="1" applyProtection="1">
      <alignment vertical="center"/>
      <protection/>
    </xf>
    <xf numFmtId="172" fontId="9" fillId="33" borderId="10" xfId="0" applyNumberFormat="1" applyFont="1" applyFill="1" applyBorder="1" applyAlignment="1" applyProtection="1">
      <alignment vertical="center"/>
      <protection/>
    </xf>
    <xf numFmtId="172" fontId="9" fillId="0" borderId="10" xfId="0" applyNumberFormat="1" applyFont="1" applyBorder="1" applyAlignment="1" applyProtection="1">
      <alignment vertical="center"/>
      <protection/>
    </xf>
    <xf numFmtId="172" fontId="9" fillId="0" borderId="20" xfId="0" applyNumberFormat="1" applyFont="1" applyBorder="1" applyAlignment="1" applyProtection="1">
      <alignment vertical="center"/>
      <protection/>
    </xf>
    <xf numFmtId="172" fontId="5" fillId="33" borderId="13" xfId="0" applyNumberFormat="1" applyFont="1" applyFill="1" applyBorder="1" applyAlignment="1" applyProtection="1">
      <alignment vertical="center"/>
      <protection/>
    </xf>
    <xf numFmtId="172" fontId="5" fillId="33" borderId="2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Border="1" applyAlignment="1" applyProtection="1">
      <alignment vertical="center"/>
      <protection/>
    </xf>
    <xf numFmtId="172" fontId="5" fillId="0" borderId="23" xfId="0" applyNumberFormat="1" applyFont="1" applyBorder="1" applyAlignment="1" applyProtection="1">
      <alignment vertical="center"/>
      <protection/>
    </xf>
    <xf numFmtId="172" fontId="5" fillId="0" borderId="24" xfId="0" applyNumberFormat="1" applyFont="1" applyBorder="1" applyAlignment="1" applyProtection="1">
      <alignment vertical="center"/>
      <protection/>
    </xf>
    <xf numFmtId="172" fontId="5" fillId="0" borderId="34" xfId="0" applyNumberFormat="1" applyFont="1" applyBorder="1" applyAlignment="1" applyProtection="1">
      <alignment vertical="center"/>
      <protection/>
    </xf>
    <xf numFmtId="172" fontId="5" fillId="0" borderId="35" xfId="0" applyNumberFormat="1" applyFont="1" applyBorder="1" applyAlignment="1" applyProtection="1">
      <alignment vertical="center"/>
      <protection/>
    </xf>
    <xf numFmtId="172" fontId="5" fillId="0" borderId="3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33" borderId="17" xfId="0" applyFont="1" applyFill="1" applyBorder="1" applyAlignment="1" applyProtection="1">
      <alignment horizontal="centerContinuous"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28" fillId="0" borderId="22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172" fontId="29" fillId="34" borderId="22" xfId="0" applyNumberFormat="1" applyFont="1" applyFill="1" applyBorder="1" applyAlignment="1" applyProtection="1">
      <alignment horizontal="right" vertical="center"/>
      <protection locked="0"/>
    </xf>
    <xf numFmtId="174" fontId="9" fillId="0" borderId="22" xfId="0" applyNumberFormat="1" applyFont="1" applyFill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horizontal="left" vertical="center"/>
      <protection/>
    </xf>
    <xf numFmtId="172" fontId="5" fillId="0" borderId="33" xfId="0" applyNumberFormat="1" applyFont="1" applyBorder="1" applyAlignment="1" applyProtection="1">
      <alignment vertical="center"/>
      <protection/>
    </xf>
    <xf numFmtId="172" fontId="5" fillId="0" borderId="22" xfId="0" applyNumberFormat="1" applyFont="1" applyBorder="1" applyAlignment="1" applyProtection="1">
      <alignment vertical="center"/>
      <protection/>
    </xf>
    <xf numFmtId="0" fontId="9" fillId="33" borderId="37" xfId="0" applyFont="1" applyFill="1" applyBorder="1" applyAlignment="1" applyProtection="1">
      <alignment vertical="center"/>
      <protection/>
    </xf>
    <xf numFmtId="0" fontId="9" fillId="33" borderId="38" xfId="0" applyFont="1" applyFill="1" applyBorder="1" applyAlignment="1" applyProtection="1">
      <alignment vertical="center"/>
      <protection/>
    </xf>
    <xf numFmtId="0" fontId="32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13" fillId="0" borderId="40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37" fillId="0" borderId="0" xfId="0" applyFont="1" applyAlignment="1" applyProtection="1">
      <alignment vertical="center"/>
      <protection/>
    </xf>
    <xf numFmtId="172" fontId="25" fillId="33" borderId="31" xfId="0" applyNumberFormat="1" applyFont="1" applyFill="1" applyBorder="1" applyAlignment="1" applyProtection="1">
      <alignment vertical="center"/>
      <protection/>
    </xf>
    <xf numFmtId="172" fontId="9" fillId="33" borderId="41" xfId="0" applyNumberFormat="1" applyFont="1" applyFill="1" applyBorder="1" applyAlignment="1" applyProtection="1">
      <alignment vertical="center"/>
      <protection/>
    </xf>
    <xf numFmtId="186" fontId="9" fillId="0" borderId="31" xfId="0" applyNumberFormat="1" applyFont="1" applyBorder="1" applyAlignment="1" applyProtection="1">
      <alignment vertical="center"/>
      <protection/>
    </xf>
    <xf numFmtId="172" fontId="9" fillId="36" borderId="22" xfId="0" applyNumberFormat="1" applyFont="1" applyFill="1" applyBorder="1" applyAlignment="1" applyProtection="1">
      <alignment vertical="center"/>
      <protection/>
    </xf>
    <xf numFmtId="172" fontId="29" fillId="34" borderId="33" xfId="0" applyNumberFormat="1" applyFont="1" applyFill="1" applyBorder="1" applyAlignment="1" applyProtection="1">
      <alignment horizontal="right" vertical="center"/>
      <protection locked="0"/>
    </xf>
    <xf numFmtId="186" fontId="9" fillId="0" borderId="13" xfId="0" applyNumberFormat="1" applyFont="1" applyBorder="1" applyAlignment="1" applyProtection="1">
      <alignment vertical="center"/>
      <protection/>
    </xf>
    <xf numFmtId="186" fontId="9" fillId="0" borderId="23" xfId="0" applyNumberFormat="1" applyFont="1" applyBorder="1" applyAlignment="1" applyProtection="1">
      <alignment vertical="center"/>
      <protection/>
    </xf>
    <xf numFmtId="186" fontId="9" fillId="0" borderId="24" xfId="0" applyNumberFormat="1" applyFont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186" fontId="9" fillId="0" borderId="33" xfId="0" applyNumberFormat="1" applyFont="1" applyBorder="1" applyAlignment="1" applyProtection="1">
      <alignment vertical="center"/>
      <protection/>
    </xf>
    <xf numFmtId="172" fontId="27" fillId="33" borderId="22" xfId="0" applyNumberFormat="1" applyFont="1" applyFill="1" applyBorder="1" applyAlignment="1" applyProtection="1">
      <alignment vertical="center"/>
      <protection/>
    </xf>
    <xf numFmtId="172" fontId="26" fillId="33" borderId="33" xfId="0" applyNumberFormat="1" applyFont="1" applyFill="1" applyBorder="1" applyAlignment="1" applyProtection="1">
      <alignment vertical="center"/>
      <protection/>
    </xf>
    <xf numFmtId="172" fontId="26" fillId="33" borderId="22" xfId="0" applyNumberFormat="1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174" fontId="32" fillId="0" borderId="21" xfId="0" applyNumberFormat="1" applyFont="1" applyFill="1" applyBorder="1" applyAlignment="1" applyProtection="1">
      <alignment vertical="center"/>
      <protection/>
    </xf>
    <xf numFmtId="174" fontId="9" fillId="0" borderId="21" xfId="0" applyNumberFormat="1" applyFont="1" applyFill="1" applyBorder="1" applyAlignment="1" applyProtection="1">
      <alignment vertical="center"/>
      <protection/>
    </xf>
    <xf numFmtId="186" fontId="9" fillId="0" borderId="21" xfId="0" applyNumberFormat="1" applyFont="1" applyBorder="1" applyAlignment="1" applyProtection="1">
      <alignment vertical="center"/>
      <protection/>
    </xf>
    <xf numFmtId="172" fontId="25" fillId="33" borderId="21" xfId="0" applyNumberFormat="1" applyFont="1" applyFill="1" applyBorder="1" applyAlignment="1" applyProtection="1">
      <alignment vertical="center"/>
      <protection/>
    </xf>
    <xf numFmtId="172" fontId="27" fillId="33" borderId="21" xfId="0" applyNumberFormat="1" applyFont="1" applyFill="1" applyBorder="1" applyAlignment="1" applyProtection="1">
      <alignment vertical="center"/>
      <protection/>
    </xf>
    <xf numFmtId="172" fontId="26" fillId="33" borderId="43" xfId="0" applyNumberFormat="1" applyFont="1" applyFill="1" applyBorder="1" applyAlignment="1" applyProtection="1">
      <alignment vertical="center"/>
      <protection/>
    </xf>
    <xf numFmtId="172" fontId="26" fillId="33" borderId="21" xfId="0" applyNumberFormat="1" applyFont="1" applyFill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2" fontId="5" fillId="0" borderId="0" xfId="0" applyNumberFormat="1" applyFont="1" applyBorder="1" applyAlignment="1" applyProtection="1">
      <alignment vertical="center"/>
      <protection/>
    </xf>
    <xf numFmtId="186" fontId="5" fillId="0" borderId="44" xfId="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 applyProtection="1">
      <alignment vertical="center"/>
      <protection/>
    </xf>
    <xf numFmtId="186" fontId="5" fillId="0" borderId="35" xfId="0" applyNumberFormat="1" applyFont="1" applyBorder="1" applyAlignment="1" applyProtection="1">
      <alignment vertical="center"/>
      <protection/>
    </xf>
    <xf numFmtId="186" fontId="5" fillId="0" borderId="36" xfId="0" applyNumberFormat="1" applyFont="1" applyBorder="1" applyAlignment="1" applyProtection="1">
      <alignment vertical="center"/>
      <protection/>
    </xf>
    <xf numFmtId="186" fontId="5" fillId="0" borderId="34" xfId="0" applyNumberFormat="1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vertical="center"/>
      <protection/>
    </xf>
    <xf numFmtId="174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74" fontId="25" fillId="33" borderId="44" xfId="0" applyNumberFormat="1" applyFont="1" applyFill="1" applyBorder="1" applyAlignment="1" applyProtection="1">
      <alignment vertical="center"/>
      <protection/>
    </xf>
    <xf numFmtId="174" fontId="25" fillId="33" borderId="0" xfId="0" applyNumberFormat="1" applyFont="1" applyFill="1" applyBorder="1" applyAlignment="1" applyProtection="1">
      <alignment vertical="center"/>
      <protection/>
    </xf>
    <xf numFmtId="174" fontId="25" fillId="33" borderId="45" xfId="0" applyNumberFormat="1" applyFont="1" applyFill="1" applyBorder="1" applyAlignment="1" applyProtection="1">
      <alignment vertical="center"/>
      <protection/>
    </xf>
    <xf numFmtId="174" fontId="9" fillId="33" borderId="35" xfId="0" applyNumberFormat="1" applyFont="1" applyFill="1" applyBorder="1" applyAlignment="1" applyProtection="1">
      <alignment vertical="center"/>
      <protection/>
    </xf>
    <xf numFmtId="174" fontId="9" fillId="33" borderId="36" xfId="0" applyNumberFormat="1" applyFont="1" applyFill="1" applyBorder="1" applyAlignment="1" applyProtection="1">
      <alignment vertical="center"/>
      <protection/>
    </xf>
    <xf numFmtId="174" fontId="9" fillId="33" borderId="34" xfId="0" applyNumberFormat="1" applyFont="1" applyFill="1" applyBorder="1" applyAlignment="1" applyProtection="1">
      <alignment vertical="center"/>
      <protection/>
    </xf>
    <xf numFmtId="174" fontId="9" fillId="0" borderId="34" xfId="0" applyNumberFormat="1" applyFont="1" applyBorder="1" applyAlignment="1" applyProtection="1">
      <alignment vertical="center"/>
      <protection/>
    </xf>
    <xf numFmtId="174" fontId="9" fillId="0" borderId="35" xfId="0" applyNumberFormat="1" applyFont="1" applyBorder="1" applyAlignment="1" applyProtection="1">
      <alignment vertical="center"/>
      <protection/>
    </xf>
    <xf numFmtId="186" fontId="9" fillId="0" borderId="34" xfId="0" applyNumberFormat="1" applyFont="1" applyBorder="1" applyAlignment="1" applyProtection="1">
      <alignment vertical="center"/>
      <protection/>
    </xf>
    <xf numFmtId="186" fontId="9" fillId="0" borderId="36" xfId="0" applyNumberFormat="1" applyFont="1" applyBorder="1" applyAlignment="1" applyProtection="1">
      <alignment vertical="center"/>
      <protection/>
    </xf>
    <xf numFmtId="172" fontId="5" fillId="0" borderId="10" xfId="0" applyNumberFormat="1" applyFont="1" applyBorder="1" applyAlignment="1" applyProtection="1">
      <alignment vertical="center"/>
      <protection/>
    </xf>
    <xf numFmtId="172" fontId="5" fillId="0" borderId="20" xfId="0" applyNumberFormat="1" applyFont="1" applyBorder="1" applyAlignment="1" applyProtection="1">
      <alignment vertical="center"/>
      <protection/>
    </xf>
    <xf numFmtId="172" fontId="5" fillId="0" borderId="25" xfId="0" applyNumberFormat="1" applyFont="1" applyBorder="1" applyAlignment="1" applyProtection="1">
      <alignment vertical="center"/>
      <protection/>
    </xf>
    <xf numFmtId="172" fontId="5" fillId="35" borderId="10" xfId="0" applyNumberFormat="1" applyFont="1" applyFill="1" applyBorder="1" applyAlignment="1" applyProtection="1">
      <alignment vertical="center"/>
      <protection/>
    </xf>
    <xf numFmtId="172" fontId="5" fillId="35" borderId="20" xfId="0" applyNumberFormat="1" applyFont="1" applyFill="1" applyBorder="1" applyAlignment="1" applyProtection="1">
      <alignment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vertical="center"/>
      <protection/>
    </xf>
    <xf numFmtId="172" fontId="5" fillId="0" borderId="49" xfId="0" applyNumberFormat="1" applyFont="1" applyBorder="1" applyAlignment="1" applyProtection="1">
      <alignment vertical="center"/>
      <protection/>
    </xf>
    <xf numFmtId="172" fontId="26" fillId="33" borderId="44" xfId="0" applyNumberFormat="1" applyFont="1" applyFill="1" applyBorder="1" applyAlignment="1" applyProtection="1">
      <alignment vertical="center"/>
      <protection/>
    </xf>
    <xf numFmtId="172" fontId="26" fillId="33" borderId="0" xfId="0" applyNumberFormat="1" applyFont="1" applyFill="1" applyBorder="1" applyAlignment="1" applyProtection="1">
      <alignment vertical="center"/>
      <protection/>
    </xf>
    <xf numFmtId="172" fontId="26" fillId="33" borderId="35" xfId="0" applyNumberFormat="1" applyFont="1" applyFill="1" applyBorder="1" applyAlignment="1" applyProtection="1">
      <alignment vertical="center"/>
      <protection/>
    </xf>
    <xf numFmtId="172" fontId="26" fillId="33" borderId="36" xfId="0" applyNumberFormat="1" applyFont="1" applyFill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2" fontId="13" fillId="37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2" fontId="13" fillId="37" borderId="4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left" wrapText="1"/>
    </xf>
    <xf numFmtId="172" fontId="28" fillId="0" borderId="21" xfId="0" applyNumberFormat="1" applyFont="1" applyFill="1" applyBorder="1" applyAlignment="1" applyProtection="1">
      <alignment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5" fillId="3" borderId="29" xfId="0" applyFont="1" applyFill="1" applyBorder="1" applyAlignment="1" applyProtection="1">
      <alignment vertical="center"/>
      <protection/>
    </xf>
    <xf numFmtId="0" fontId="9" fillId="3" borderId="50" xfId="0" applyFont="1" applyFill="1" applyBorder="1" applyAlignment="1" applyProtection="1">
      <alignment vertical="center"/>
      <protection/>
    </xf>
    <xf numFmtId="172" fontId="12" fillId="3" borderId="51" xfId="0" applyNumberFormat="1" applyFont="1" applyFill="1" applyBorder="1" applyAlignment="1" applyProtection="1">
      <alignment vertical="center"/>
      <protection/>
    </xf>
    <xf numFmtId="172" fontId="12" fillId="3" borderId="50" xfId="0" applyNumberFormat="1" applyFont="1" applyFill="1" applyBorder="1" applyAlignment="1" applyProtection="1">
      <alignment vertical="center"/>
      <protection/>
    </xf>
    <xf numFmtId="172" fontId="12" fillId="3" borderId="29" xfId="0" applyNumberFormat="1" applyFont="1" applyFill="1" applyBorder="1" applyAlignment="1" applyProtection="1">
      <alignment vertical="center"/>
      <protection/>
    </xf>
    <xf numFmtId="172" fontId="12" fillId="3" borderId="30" xfId="0" applyNumberFormat="1" applyFont="1" applyFill="1" applyBorder="1" applyAlignment="1" applyProtection="1">
      <alignment vertical="center"/>
      <protection/>
    </xf>
    <xf numFmtId="172" fontId="12" fillId="3" borderId="28" xfId="0" applyNumberFormat="1" applyFont="1" applyFill="1" applyBorder="1" applyAlignment="1" applyProtection="1">
      <alignment vertical="center"/>
      <protection/>
    </xf>
    <xf numFmtId="0" fontId="4" fillId="3" borderId="51" xfId="0" applyFont="1" applyFill="1" applyBorder="1" applyAlignment="1" applyProtection="1">
      <alignment horizontal="center" vertical="center"/>
      <protection/>
    </xf>
    <xf numFmtId="0" fontId="9" fillId="3" borderId="28" xfId="0" applyFont="1" applyFill="1" applyBorder="1" applyAlignment="1" applyProtection="1">
      <alignment horizontal="center" vertical="center"/>
      <protection/>
    </xf>
    <xf numFmtId="172" fontId="5" fillId="3" borderId="50" xfId="0" applyNumberFormat="1" applyFont="1" applyFill="1" applyBorder="1" applyAlignment="1" applyProtection="1">
      <alignment horizontal="left" vertical="center"/>
      <protection/>
    </xf>
    <xf numFmtId="172" fontId="12" fillId="3" borderId="52" xfId="0" applyNumberFormat="1" applyFont="1" applyFill="1" applyBorder="1" applyAlignment="1" applyProtection="1">
      <alignment vertical="center"/>
      <protection/>
    </xf>
    <xf numFmtId="172" fontId="12" fillId="3" borderId="53" xfId="0" applyNumberFormat="1" applyFont="1" applyFill="1" applyBorder="1" applyAlignment="1" applyProtection="1">
      <alignment vertical="center"/>
      <protection/>
    </xf>
    <xf numFmtId="0" fontId="5" fillId="3" borderId="50" xfId="0" applyFont="1" applyFill="1" applyBorder="1" applyAlignment="1" applyProtection="1">
      <alignment vertical="center"/>
      <protection/>
    </xf>
    <xf numFmtId="174" fontId="9" fillId="33" borderId="43" xfId="0" applyNumberFormat="1" applyFont="1" applyFill="1" applyBorder="1" applyAlignment="1" applyProtection="1">
      <alignment vertical="center"/>
      <protection/>
    </xf>
    <xf numFmtId="186" fontId="9" fillId="38" borderId="43" xfId="0" applyNumberFormat="1" applyFont="1" applyFill="1" applyBorder="1" applyAlignment="1" applyProtection="1">
      <alignment vertical="center"/>
      <protection/>
    </xf>
    <xf numFmtId="186" fontId="9" fillId="38" borderId="21" xfId="0" applyNumberFormat="1" applyFont="1" applyFill="1" applyBorder="1" applyAlignment="1" applyProtection="1">
      <alignment vertical="center"/>
      <protection/>
    </xf>
    <xf numFmtId="186" fontId="9" fillId="38" borderId="22" xfId="0" applyNumberFormat="1" applyFont="1" applyFill="1" applyBorder="1" applyAlignment="1" applyProtection="1">
      <alignment vertical="center"/>
      <protection/>
    </xf>
    <xf numFmtId="186" fontId="9" fillId="38" borderId="20" xfId="0" applyNumberFormat="1" applyFont="1" applyFill="1" applyBorder="1" applyAlignment="1" applyProtection="1">
      <alignment vertical="center"/>
      <protection/>
    </xf>
    <xf numFmtId="186" fontId="9" fillId="38" borderId="25" xfId="0" applyNumberFormat="1" applyFont="1" applyFill="1" applyBorder="1" applyAlignment="1" applyProtection="1">
      <alignment vertical="center"/>
      <protection/>
    </xf>
    <xf numFmtId="172" fontId="25" fillId="38" borderId="51" xfId="0" applyNumberFormat="1" applyFont="1" applyFill="1" applyBorder="1" applyAlignment="1" applyProtection="1">
      <alignment vertical="center"/>
      <protection/>
    </xf>
    <xf numFmtId="172" fontId="25" fillId="38" borderId="50" xfId="0" applyNumberFormat="1" applyFont="1" applyFill="1" applyBorder="1" applyAlignment="1" applyProtection="1">
      <alignment vertical="center"/>
      <protection/>
    </xf>
    <xf numFmtId="172" fontId="25" fillId="38" borderId="29" xfId="0" applyNumberFormat="1" applyFont="1" applyFill="1" applyBorder="1" applyAlignment="1" applyProtection="1">
      <alignment vertical="center"/>
      <protection/>
    </xf>
    <xf numFmtId="172" fontId="25" fillId="38" borderId="30" xfId="0" applyNumberFormat="1" applyFont="1" applyFill="1" applyBorder="1" applyAlignment="1" applyProtection="1">
      <alignment vertical="center"/>
      <protection/>
    </xf>
    <xf numFmtId="172" fontId="25" fillId="38" borderId="28" xfId="0" applyNumberFormat="1" applyFont="1" applyFill="1" applyBorder="1" applyAlignment="1" applyProtection="1">
      <alignment vertical="center"/>
      <protection/>
    </xf>
    <xf numFmtId="172" fontId="27" fillId="38" borderId="51" xfId="0" applyNumberFormat="1" applyFont="1" applyFill="1" applyBorder="1" applyAlignment="1" applyProtection="1">
      <alignment vertical="center"/>
      <protection/>
    </xf>
    <xf numFmtId="172" fontId="27" fillId="38" borderId="50" xfId="0" applyNumberFormat="1" applyFont="1" applyFill="1" applyBorder="1" applyAlignment="1" applyProtection="1">
      <alignment vertical="center"/>
      <protection/>
    </xf>
    <xf numFmtId="172" fontId="26" fillId="38" borderId="29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3" fillId="39" borderId="56" xfId="0" applyFont="1" applyFill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190" fontId="9" fillId="38" borderId="57" xfId="0" applyNumberFormat="1" applyFont="1" applyFill="1" applyBorder="1" applyAlignment="1" applyProtection="1">
      <alignment vertical="center"/>
      <protection/>
    </xf>
    <xf numFmtId="190" fontId="9" fillId="38" borderId="58" xfId="0" applyNumberFormat="1" applyFont="1" applyFill="1" applyBorder="1" applyAlignment="1" applyProtection="1">
      <alignment vertical="center"/>
      <protection/>
    </xf>
    <xf numFmtId="190" fontId="5" fillId="38" borderId="57" xfId="0" applyNumberFormat="1" applyFont="1" applyFill="1" applyBorder="1" applyAlignment="1" applyProtection="1">
      <alignment vertical="center"/>
      <protection/>
    </xf>
    <xf numFmtId="172" fontId="12" fillId="3" borderId="56" xfId="0" applyNumberFormat="1" applyFont="1" applyFill="1" applyBorder="1" applyAlignment="1" applyProtection="1">
      <alignment vertical="center"/>
      <protection/>
    </xf>
    <xf numFmtId="0" fontId="42" fillId="0" borderId="0" xfId="0" applyFont="1" applyAlignment="1">
      <alignment/>
    </xf>
    <xf numFmtId="0" fontId="5" fillId="40" borderId="59" xfId="0" applyFont="1" applyFill="1" applyBorder="1" applyAlignment="1">
      <alignment/>
    </xf>
    <xf numFmtId="0" fontId="9" fillId="4" borderId="60" xfId="0" applyFont="1" applyFill="1" applyBorder="1" applyAlignment="1">
      <alignment/>
    </xf>
    <xf numFmtId="0" fontId="9" fillId="4" borderId="61" xfId="0" applyFont="1" applyFill="1" applyBorder="1" applyAlignment="1">
      <alignment horizontal="center"/>
    </xf>
    <xf numFmtId="190" fontId="9" fillId="4" borderId="62" xfId="0" applyNumberFormat="1" applyFont="1" applyFill="1" applyBorder="1" applyAlignment="1">
      <alignment horizontal="center"/>
    </xf>
    <xf numFmtId="0" fontId="9" fillId="4" borderId="63" xfId="0" applyFont="1" applyFill="1" applyBorder="1" applyAlignment="1">
      <alignment/>
    </xf>
    <xf numFmtId="0" fontId="9" fillId="4" borderId="64" xfId="0" applyFont="1" applyFill="1" applyBorder="1" applyAlignment="1">
      <alignment horizontal="center"/>
    </xf>
    <xf numFmtId="190" fontId="9" fillId="4" borderId="65" xfId="0" applyNumberFormat="1" applyFont="1" applyFill="1" applyBorder="1" applyAlignment="1">
      <alignment horizontal="center"/>
    </xf>
    <xf numFmtId="0" fontId="5" fillId="40" borderId="66" xfId="0" applyFont="1" applyFill="1" applyBorder="1" applyAlignment="1">
      <alignment horizontal="center"/>
    </xf>
    <xf numFmtId="0" fontId="5" fillId="40" borderId="67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181" fontId="31" fillId="34" borderId="15" xfId="0" applyNumberFormat="1" applyFont="1" applyFill="1" applyBorder="1" applyAlignment="1" applyProtection="1">
      <alignment horizontal="center" vertical="center"/>
      <protection locked="0"/>
    </xf>
    <xf numFmtId="181" fontId="31" fillId="34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8" fillId="0" borderId="42" xfId="0" applyFont="1" applyBorder="1" applyAlignment="1" applyProtection="1">
      <alignment horizontal="center" vertical="center" wrapText="1"/>
      <protection/>
    </xf>
    <xf numFmtId="8" fontId="29" fillId="41" borderId="69" xfId="0" applyNumberFormat="1" applyFont="1" applyFill="1" applyBorder="1" applyAlignment="1" applyProtection="1">
      <alignment horizontal="center" vertical="center"/>
      <protection locked="0"/>
    </xf>
    <xf numFmtId="8" fontId="29" fillId="41" borderId="70" xfId="0" applyNumberFormat="1" applyFont="1" applyFill="1" applyBorder="1" applyAlignment="1" applyProtection="1">
      <alignment horizontal="center" vertical="center"/>
      <protection locked="0"/>
    </xf>
    <xf numFmtId="172" fontId="28" fillId="41" borderId="22" xfId="0" applyNumberFormat="1" applyFont="1" applyFill="1" applyBorder="1" applyAlignment="1" applyProtection="1">
      <alignment vertical="center"/>
      <protection locked="0"/>
    </xf>
    <xf numFmtId="172" fontId="28" fillId="41" borderId="20" xfId="0" applyNumberFormat="1" applyFont="1" applyFill="1" applyBorder="1" applyAlignment="1" applyProtection="1">
      <alignment vertical="center"/>
      <protection locked="0"/>
    </xf>
    <xf numFmtId="172" fontId="28" fillId="41" borderId="25" xfId="0" applyNumberFormat="1" applyFont="1" applyFill="1" applyBorder="1" applyAlignment="1" applyProtection="1">
      <alignment vertical="center"/>
      <protection locked="0"/>
    </xf>
    <xf numFmtId="172" fontId="28" fillId="41" borderId="71" xfId="0" applyNumberFormat="1" applyFont="1" applyFill="1" applyBorder="1" applyAlignment="1" applyProtection="1">
      <alignment vertical="center"/>
      <protection locked="0"/>
    </xf>
    <xf numFmtId="172" fontId="89" fillId="41" borderId="31" xfId="0" applyNumberFormat="1" applyFont="1" applyFill="1" applyBorder="1" applyAlignment="1" applyProtection="1">
      <alignment vertical="center"/>
      <protection locked="0"/>
    </xf>
    <xf numFmtId="172" fontId="89" fillId="41" borderId="10" xfId="0" applyNumberFormat="1" applyFont="1" applyFill="1" applyBorder="1" applyAlignment="1" applyProtection="1">
      <alignment vertical="center"/>
      <protection locked="0"/>
    </xf>
    <xf numFmtId="172" fontId="89" fillId="41" borderId="20" xfId="0" applyNumberFormat="1" applyFont="1" applyFill="1" applyBorder="1" applyAlignment="1" applyProtection="1">
      <alignment vertical="center"/>
      <protection locked="0"/>
    </xf>
    <xf numFmtId="174" fontId="9" fillId="35" borderId="23" xfId="0" applyNumberFormat="1" applyFont="1" applyFill="1" applyBorder="1" applyAlignment="1" applyProtection="1">
      <alignment vertical="center"/>
      <protection/>
    </xf>
    <xf numFmtId="186" fontId="5" fillId="0" borderId="72" xfId="0" applyNumberFormat="1" applyFont="1" applyBorder="1" applyAlignment="1" applyProtection="1">
      <alignment vertical="center"/>
      <protection/>
    </xf>
    <xf numFmtId="180" fontId="30" fillId="33" borderId="68" xfId="0" applyNumberFormat="1" applyFont="1" applyFill="1" applyBorder="1" applyAlignment="1" applyProtection="1">
      <alignment horizontal="center" vertical="center"/>
      <protection/>
    </xf>
    <xf numFmtId="0" fontId="20" fillId="42" borderId="28" xfId="0" applyFont="1" applyFill="1" applyBorder="1" applyAlignment="1">
      <alignment horizontal="center" vertical="center"/>
    </xf>
    <xf numFmtId="0" fontId="17" fillId="42" borderId="73" xfId="0" applyFont="1" applyFill="1" applyBorder="1" applyAlignment="1">
      <alignment horizontal="center" vertical="center"/>
    </xf>
    <xf numFmtId="0" fontId="5" fillId="34" borderId="55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2" fontId="5" fillId="0" borderId="15" xfId="0" applyNumberFormat="1" applyFont="1" applyBorder="1" applyAlignment="1" applyProtection="1">
      <alignment horizontal="center" vertical="center" wrapText="1"/>
      <protection/>
    </xf>
    <xf numFmtId="2" fontId="5" fillId="0" borderId="74" xfId="0" applyNumberFormat="1" applyFont="1" applyBorder="1" applyAlignment="1" applyProtection="1">
      <alignment horizontal="center" vertical="center" wrapText="1"/>
      <protection/>
    </xf>
    <xf numFmtId="2" fontId="5" fillId="0" borderId="68" xfId="0" applyNumberFormat="1" applyFont="1" applyBorder="1" applyAlignment="1" applyProtection="1">
      <alignment horizontal="center" vertical="center" wrapText="1"/>
      <protection/>
    </xf>
    <xf numFmtId="2" fontId="5" fillId="0" borderId="75" xfId="0" applyNumberFormat="1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76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187" fontId="13" fillId="41" borderId="77" xfId="0" applyNumberFormat="1" applyFont="1" applyFill="1" applyBorder="1" applyAlignment="1" applyProtection="1">
      <alignment horizontal="center" vertical="center"/>
      <protection locked="0"/>
    </xf>
    <xf numFmtId="187" fontId="13" fillId="41" borderId="78" xfId="0" applyNumberFormat="1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3" fillId="42" borderId="28" xfId="0" applyFont="1" applyFill="1" applyBorder="1" applyAlignment="1" applyProtection="1">
      <alignment horizontal="center" vertical="center"/>
      <protection/>
    </xf>
    <xf numFmtId="0" fontId="13" fillId="42" borderId="50" xfId="0" applyFont="1" applyFill="1" applyBorder="1" applyAlignment="1" applyProtection="1">
      <alignment horizontal="center" vertical="center"/>
      <protection/>
    </xf>
    <xf numFmtId="0" fontId="13" fillId="42" borderId="73" xfId="0" applyFont="1" applyFill="1" applyBorder="1" applyAlignment="1" applyProtection="1">
      <alignment horizontal="center" vertical="center"/>
      <protection/>
    </xf>
    <xf numFmtId="0" fontId="13" fillId="43" borderId="28" xfId="0" applyFont="1" applyFill="1" applyBorder="1" applyAlignment="1" applyProtection="1">
      <alignment horizontal="center" vertical="center"/>
      <protection/>
    </xf>
    <xf numFmtId="0" fontId="13" fillId="43" borderId="73" xfId="0" applyFont="1" applyFill="1" applyBorder="1" applyAlignment="1" applyProtection="1">
      <alignment horizontal="center" vertical="center"/>
      <protection/>
    </xf>
    <xf numFmtId="0" fontId="13" fillId="44" borderId="28" xfId="0" applyFont="1" applyFill="1" applyBorder="1" applyAlignment="1" applyProtection="1">
      <alignment horizontal="center" vertical="center"/>
      <protection/>
    </xf>
    <xf numFmtId="0" fontId="13" fillId="44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 wrapText="1"/>
      <protection/>
    </xf>
    <xf numFmtId="0" fontId="13" fillId="45" borderId="28" xfId="0" applyFont="1" applyFill="1" applyBorder="1" applyAlignment="1" applyProtection="1">
      <alignment horizontal="center" vertical="center"/>
      <protection/>
    </xf>
    <xf numFmtId="0" fontId="13" fillId="45" borderId="50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>
      <alignment horizontal="left" wrapText="1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Preis je kg P</a:t>
            </a:r>
            <a:r>
              <a:rPr lang="en-US" cap="none" sz="175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750" b="1" i="0" u="none" baseline="0">
                <a:solidFill>
                  <a:srgbClr val="000000"/>
                </a:solidFill>
              </a:rPr>
              <a:t>O</a:t>
            </a:r>
            <a:r>
              <a:rPr lang="en-US" cap="none" sz="1750" b="1" i="0" u="none" baseline="-25000">
                <a:solidFill>
                  <a:srgbClr val="000000"/>
                </a:solidFill>
              </a:rPr>
              <a:t>5</a:t>
            </a:r>
            <a:r>
              <a:rPr lang="en-US" cap="none" sz="1750" b="1" i="0" u="none" baseline="0">
                <a:solidFill>
                  <a:srgbClr val="000000"/>
                </a:solidFill>
              </a:rPr>
              <a:t> in verschiedenen Düngemitteln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(ohne Mwst.)</a:t>
            </a:r>
          </a:p>
        </c:rich>
      </c:tx>
      <c:layout>
        <c:manualLayout>
          <c:xMode val="factor"/>
          <c:yMode val="factor"/>
          <c:x val="0.01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79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Rechenblatt!$L$11:$T$12</c:f>
              <c:multiLvlStrCache>
                <c:ptCount val="7"/>
                <c:lvl>
                  <c:pt idx="0">
                    <c:v>DAP</c:v>
                  </c:pt>
                  <c:pt idx="1">
                    <c:v>NP 20-20 + 3S</c:v>
                  </c:pt>
                  <c:pt idx="2">
                    <c:v>PK 12-24 + 6S</c:v>
                  </c:pt>
                  <c:pt idx="3">
                    <c:v>PK 12-19 +4Mg +7S</c:v>
                  </c:pt>
                  <c:pt idx="4">
                    <c:v>N -P-K - Dünger</c:v>
                  </c:pt>
                  <c:pt idx="5">
                    <c:v>14-10-16-5</c:v>
                  </c:pt>
                  <c:pt idx="6">
                    <c:v>Triple-Superphosphat</c:v>
                  </c:pt>
                </c:lvl>
                <c:lvl>
                  <c:pt idx="0">
                    <c:v>N-P-Dünger</c:v>
                  </c:pt>
                  <c:pt idx="2">
                    <c:v>P-K-Dünger</c:v>
                  </c:pt>
                  <c:pt idx="6">
                    <c:v>P-Dünger</c:v>
                  </c:pt>
                </c:lvl>
              </c:multiLvlStrCache>
            </c:multiLvlStrRef>
          </c:cat>
          <c:val>
            <c:numRef>
              <c:f>Rechenblatt!$L$35:$T$35</c:f>
              <c:numCache>
                <c:ptCount val="7"/>
                <c:pt idx="0">
                  <c:v>0.6135507246376812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0.9029218106995884</c:v>
                </c:pt>
                <c:pt idx="6">
                  <c:v>0.8222222222222222</c:v>
                </c:pt>
              </c:numCache>
            </c:numRef>
          </c:val>
        </c:ser>
        <c:gapWidth val="100"/>
        <c:axId val="53037762"/>
        <c:axId val="7577811"/>
      </c:barChart>
      <c:catAx>
        <c:axId val="5303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€/kg P2O5</a:t>
                </a:r>
              </a:p>
            </c:rich>
          </c:tx>
          <c:layout>
            <c:manualLayout>
              <c:xMode val="factor"/>
              <c:yMode val="factor"/>
              <c:x val="0.04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3776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Preis je kg N in verschiedenen Düngemitteln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(ohne Mws</a:t>
            </a:r>
          </a:p>
        </c:rich>
      </c:tx>
      <c:layout>
        <c:manualLayout>
          <c:xMode val="factor"/>
          <c:yMode val="factor"/>
          <c:x val="0.04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725"/>
          <c:w val="0.975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Rechenblatt!$G$11:$K$12</c:f>
              <c:multiLvlStrCache>
                <c:ptCount val="5"/>
                <c:lvl>
                  <c:pt idx="0">
                    <c:v>KAS</c:v>
                  </c:pt>
                  <c:pt idx="1">
                    <c:v>ASS, 26 N + 13 S</c:v>
                  </c:pt>
                  <c:pt idx="2">
                    <c:v>AH-Lösung</c:v>
                  </c:pt>
                  <c:pt idx="3">
                    <c:v>Harnstoff granuliert</c:v>
                  </c:pt>
                  <c:pt idx="4">
                    <c:v>Schwefelsaures Ammoniak</c:v>
                  </c:pt>
                </c:lvl>
                <c:lvl>
                  <c:pt idx="0">
                    <c:v>Stickstoff-Einzeldünger</c:v>
                  </c:pt>
                </c:lvl>
              </c:multiLvlStrCache>
            </c:multiLvlStrRef>
          </c:cat>
          <c:val>
            <c:numRef>
              <c:f>Rechenblatt!$G$25:$K$25</c:f>
              <c:numCache>
                <c:ptCount val="5"/>
                <c:pt idx="0">
                  <c:v>0.7425925925925926</c:v>
                </c:pt>
                <c:pt idx="1">
                  <c:v>0.7011538461538461</c:v>
                </c:pt>
                <c:pt idx="2">
                  <c:v>0.7603571428571428</c:v>
                </c:pt>
                <c:pt idx="3">
                  <c:v>0.6134782608695651</c:v>
                </c:pt>
                <c:pt idx="4">
                  <c:v>0.6257142857142857</c:v>
                </c:pt>
              </c:numCache>
            </c:numRef>
          </c:val>
        </c:ser>
        <c:gapWidth val="100"/>
        <c:axId val="1091436"/>
        <c:axId val="9822925"/>
      </c:barChart>
      <c:catAx>
        <c:axId val="109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€/kg N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1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152400</xdr:rowOff>
    </xdr:from>
    <xdr:to>
      <xdr:col>7</xdr:col>
      <xdr:colOff>0</xdr:colOff>
      <xdr:row>45</xdr:row>
      <xdr:rowOff>161925</xdr:rowOff>
    </xdr:to>
    <xdr:graphicFrame>
      <xdr:nvGraphicFramePr>
        <xdr:cNvPr id="1" name="Diagramm 1"/>
        <xdr:cNvGraphicFramePr/>
      </xdr:nvGraphicFramePr>
      <xdr:xfrm>
        <a:off x="123825" y="5905500"/>
        <a:ext cx="70104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6</xdr:col>
      <xdr:colOff>981075</xdr:colOff>
      <xdr:row>24</xdr:row>
      <xdr:rowOff>0</xdr:rowOff>
    </xdr:to>
    <xdr:graphicFrame>
      <xdr:nvGraphicFramePr>
        <xdr:cNvPr id="2" name="Diagramm 2"/>
        <xdr:cNvGraphicFramePr/>
      </xdr:nvGraphicFramePr>
      <xdr:xfrm>
        <a:off x="123825" y="600075"/>
        <a:ext cx="700087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2"/>
  <sheetViews>
    <sheetView tabSelected="1" zoomScalePageLayoutView="0" workbookViewId="0" topLeftCell="A1">
      <selection activeCell="G12" sqref="G12"/>
    </sheetView>
  </sheetViews>
  <sheetFormatPr defaultColWidth="11.5546875" defaultRowHeight="15.75"/>
  <cols>
    <col min="1" max="1" width="0.9921875" style="28" customWidth="1"/>
    <col min="2" max="2" width="2.99609375" style="28" customWidth="1"/>
    <col min="3" max="3" width="73.77734375" style="28" customWidth="1"/>
    <col min="4" max="16384" width="11.5546875" style="28" customWidth="1"/>
  </cols>
  <sheetData>
    <row r="1" ht="8.25" customHeight="1" thickBot="1"/>
    <row r="2" spans="2:3" ht="34.5" customHeight="1" thickBot="1">
      <c r="B2" s="260" t="s">
        <v>118</v>
      </c>
      <c r="C2" s="261"/>
    </row>
    <row r="3" ht="28.5" customHeight="1">
      <c r="B3" s="30" t="s">
        <v>38</v>
      </c>
    </row>
    <row r="4" ht="19.5" customHeight="1">
      <c r="B4" s="32" t="s">
        <v>61</v>
      </c>
    </row>
    <row r="5" ht="28.5" customHeight="1">
      <c r="B5" s="30" t="s">
        <v>49</v>
      </c>
    </row>
    <row r="6" ht="15">
      <c r="C6" s="28" t="s">
        <v>51</v>
      </c>
    </row>
    <row r="7" ht="16.5">
      <c r="C7" s="28" t="s">
        <v>59</v>
      </c>
    </row>
    <row r="8" ht="15">
      <c r="C8" s="28" t="s">
        <v>54</v>
      </c>
    </row>
    <row r="9" ht="30" customHeight="1">
      <c r="B9" s="29" t="s">
        <v>50</v>
      </c>
    </row>
    <row r="10" ht="64.5" customHeight="1">
      <c r="C10" s="31" t="s">
        <v>114</v>
      </c>
    </row>
    <row r="11" ht="76.5" customHeight="1">
      <c r="C11" s="31" t="s">
        <v>116</v>
      </c>
    </row>
    <row r="12" ht="78" customHeight="1">
      <c r="C12" s="31" t="s">
        <v>115</v>
      </c>
    </row>
    <row r="13" ht="24" customHeight="1">
      <c r="C13" s="31" t="s">
        <v>81</v>
      </c>
    </row>
    <row r="14" spans="2:3" ht="37.5" customHeight="1">
      <c r="B14" s="29" t="s">
        <v>53</v>
      </c>
      <c r="C14" s="31"/>
    </row>
    <row r="15" ht="103.5" customHeight="1">
      <c r="C15" s="193" t="s">
        <v>101</v>
      </c>
    </row>
    <row r="16" ht="36.75" customHeight="1">
      <c r="C16" s="31" t="s">
        <v>62</v>
      </c>
    </row>
    <row r="17" ht="22.5" customHeight="1">
      <c r="C17" s="31" t="s">
        <v>80</v>
      </c>
    </row>
    <row r="18" ht="15">
      <c r="C18" s="31"/>
    </row>
    <row r="19" ht="15">
      <c r="C19" s="31"/>
    </row>
    <row r="20" ht="15">
      <c r="C20" s="31"/>
    </row>
    <row r="21" ht="15">
      <c r="C21" s="31"/>
    </row>
    <row r="22" ht="15">
      <c r="C22" s="31"/>
    </row>
    <row r="23" ht="15">
      <c r="C23" s="31"/>
    </row>
    <row r="24" ht="15">
      <c r="C24" s="31"/>
    </row>
    <row r="25" ht="15">
      <c r="C25" s="31"/>
    </row>
    <row r="26" ht="15">
      <c r="C26" s="31"/>
    </row>
    <row r="27" ht="15">
      <c r="C27" s="31"/>
    </row>
    <row r="28" ht="15">
      <c r="C28" s="31"/>
    </row>
    <row r="29" ht="15">
      <c r="C29" s="31"/>
    </row>
    <row r="30" ht="15">
      <c r="C30" s="31"/>
    </row>
    <row r="31" ht="15">
      <c r="C31" s="31"/>
    </row>
    <row r="32" ht="15">
      <c r="C32" s="31"/>
    </row>
  </sheetData>
  <sheetProtection sheet="1"/>
  <mergeCells count="1">
    <mergeCell ref="B2:C2"/>
  </mergeCells>
  <printOptions/>
  <pageMargins left="0.5905511811023623" right="0.3937007874015748" top="0.5905511811023623" bottom="0.5905511811023623" header="0.5118110236220472" footer="0.5118110236220472"/>
  <pageSetup horizontalDpi="1200" verticalDpi="1200" orientation="portrait" paperSize="9" r:id="rId1"/>
  <headerFooter alignWithMargins="0">
    <oddFooter>&amp;LLEL, Abt. 2, V. Segger&amp;C&amp;F&amp;A&amp;R&amp;D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37"/>
  <sheetViews>
    <sheetView showGridLines="0" showZeros="0" zoomScale="59" zoomScaleNormal="59" zoomScalePageLayoutView="0" workbookViewId="0" topLeftCell="A1">
      <pane xSplit="6" topLeftCell="G1" activePane="topRight" state="frozen"/>
      <selection pane="topLeft" activeCell="E3" sqref="E3"/>
      <selection pane="topRight" activeCell="Z16" sqref="Z16"/>
    </sheetView>
  </sheetViews>
  <sheetFormatPr defaultColWidth="10.88671875" defaultRowHeight="15.75"/>
  <cols>
    <col min="1" max="1" width="0.78125" style="1" hidden="1" customWidth="1"/>
    <col min="2" max="2" width="1.5625" style="1" customWidth="1"/>
    <col min="3" max="3" width="4.10546875" style="2" customWidth="1"/>
    <col min="4" max="4" width="37.3359375" style="17" customWidth="1"/>
    <col min="5" max="5" width="12.77734375" style="17" customWidth="1"/>
    <col min="6" max="6" width="17.10546875" style="1" customWidth="1"/>
    <col min="7" max="14" width="11.3359375" style="1" customWidth="1"/>
    <col min="15" max="15" width="10.6640625" style="1" customWidth="1"/>
    <col min="16" max="17" width="11.3359375" style="1" customWidth="1"/>
    <col min="18" max="18" width="10.77734375" style="1" hidden="1" customWidth="1"/>
    <col min="19" max="19" width="21.4453125" style="1" hidden="1" customWidth="1"/>
    <col min="20" max="20" width="16.21484375" style="1" customWidth="1"/>
    <col min="21" max="22" width="10.88671875" style="1" customWidth="1"/>
    <col min="23" max="23" width="4.6640625" style="1" customWidth="1"/>
    <col min="24" max="16384" width="10.88671875" style="1" customWidth="1"/>
  </cols>
  <sheetData>
    <row r="1" ht="29.25" customHeight="1"/>
    <row r="2" spans="3:17" s="17" customFormat="1" ht="28.5" customHeight="1">
      <c r="C2" s="19"/>
      <c r="D2" s="128" t="s">
        <v>119</v>
      </c>
      <c r="K2" s="276" t="s">
        <v>60</v>
      </c>
      <c r="L2" s="276"/>
      <c r="M2" s="276"/>
      <c r="N2" s="276"/>
      <c r="O2" s="276"/>
      <c r="P2" s="276"/>
      <c r="Q2" s="276"/>
    </row>
    <row r="3" spans="4:17" ht="51" customHeight="1">
      <c r="D3" s="129" t="s">
        <v>113</v>
      </c>
      <c r="K3" s="276"/>
      <c r="L3" s="276"/>
      <c r="M3" s="276"/>
      <c r="N3" s="276"/>
      <c r="O3" s="276"/>
      <c r="P3" s="276"/>
      <c r="Q3" s="276"/>
    </row>
    <row r="4" spans="4:13" ht="27.75" customHeight="1">
      <c r="D4" s="20" t="s">
        <v>39</v>
      </c>
      <c r="G4" s="25"/>
      <c r="H4" s="26"/>
      <c r="I4" s="27"/>
      <c r="K4" s="130" t="s">
        <v>42</v>
      </c>
      <c r="L4" s="273">
        <v>42702</v>
      </c>
      <c r="M4" s="274"/>
    </row>
    <row r="5" spans="3:25" ht="30.75" customHeight="1" thickBot="1">
      <c r="C5" s="11"/>
      <c r="D5" s="131" t="s">
        <v>64</v>
      </c>
      <c r="E5" s="102"/>
      <c r="F5" s="11"/>
      <c r="G5" s="223" t="s">
        <v>72</v>
      </c>
      <c r="H5" s="11"/>
      <c r="I5" s="11"/>
      <c r="K5" s="11"/>
      <c r="L5" s="11"/>
      <c r="M5" s="11"/>
      <c r="N5" s="11"/>
      <c r="O5" s="11"/>
      <c r="P5" s="11"/>
      <c r="Q5" s="11"/>
      <c r="R5" s="6"/>
      <c r="S5" s="6"/>
      <c r="T5" s="6"/>
      <c r="U5" s="6"/>
      <c r="V5" s="6"/>
      <c r="W5" s="6"/>
      <c r="X5" s="6"/>
      <c r="Y5" s="6"/>
    </row>
    <row r="6" spans="3:20" ht="55.5" customHeight="1">
      <c r="C6" s="33"/>
      <c r="D6" s="103"/>
      <c r="E6" s="103"/>
      <c r="F6" s="34"/>
      <c r="G6" s="247" t="s">
        <v>37</v>
      </c>
      <c r="H6" s="246" t="s">
        <v>31</v>
      </c>
      <c r="I6" s="18" t="s">
        <v>103</v>
      </c>
      <c r="J6" s="18" t="s">
        <v>20</v>
      </c>
      <c r="K6" s="18" t="s">
        <v>23</v>
      </c>
      <c r="L6" s="18" t="s">
        <v>21</v>
      </c>
      <c r="M6" s="18" t="s">
        <v>32</v>
      </c>
      <c r="N6" s="18" t="s">
        <v>33</v>
      </c>
      <c r="O6" s="269" t="s">
        <v>19</v>
      </c>
      <c r="P6" s="270"/>
      <c r="Q6" s="263" t="s">
        <v>28</v>
      </c>
      <c r="R6" s="263"/>
      <c r="S6" s="263"/>
      <c r="T6" s="264"/>
    </row>
    <row r="7" spans="3:20" ht="33" customHeight="1">
      <c r="C7" s="4"/>
      <c r="D7" s="126" t="s">
        <v>52</v>
      </c>
      <c r="E7" s="272" t="s">
        <v>63</v>
      </c>
      <c r="F7" s="272"/>
      <c r="G7" s="248">
        <v>19</v>
      </c>
      <c r="H7" s="244">
        <v>27</v>
      </c>
      <c r="I7" s="55">
        <v>-15</v>
      </c>
      <c r="J7" s="56">
        <f>I7*$E$20</f>
        <v>-1.05</v>
      </c>
      <c r="K7" s="57"/>
      <c r="L7" s="57"/>
      <c r="M7" s="57"/>
      <c r="N7" s="57"/>
      <c r="O7" s="271">
        <f>G7-J7</f>
        <v>20.05</v>
      </c>
      <c r="P7" s="271"/>
      <c r="Q7" s="265">
        <f>O7/H7</f>
        <v>0.7425925925925926</v>
      </c>
      <c r="R7" s="265"/>
      <c r="S7" s="265"/>
      <c r="T7" s="266"/>
    </row>
    <row r="8" spans="3:20" ht="33" customHeight="1">
      <c r="C8" s="4"/>
      <c r="D8" s="126" t="s">
        <v>105</v>
      </c>
      <c r="E8" s="275" t="s">
        <v>78</v>
      </c>
      <c r="F8" s="275"/>
      <c r="G8" s="248">
        <v>24</v>
      </c>
      <c r="H8" s="244">
        <v>40</v>
      </c>
      <c r="I8" s="57"/>
      <c r="J8" s="57"/>
      <c r="K8" s="55">
        <v>6</v>
      </c>
      <c r="L8" s="56">
        <f>K8*E21</f>
        <v>5.4</v>
      </c>
      <c r="M8" s="55">
        <v>4</v>
      </c>
      <c r="N8" s="56">
        <f>M8*E22</f>
        <v>1.6</v>
      </c>
      <c r="O8" s="271">
        <f>G8-L8-N8</f>
        <v>17</v>
      </c>
      <c r="P8" s="271"/>
      <c r="Q8" s="265">
        <f>O8/H8</f>
        <v>0.425</v>
      </c>
      <c r="R8" s="265"/>
      <c r="S8" s="265"/>
      <c r="T8" s="266"/>
    </row>
    <row r="9" spans="3:20" ht="33" customHeight="1" thickBot="1">
      <c r="C9" s="224"/>
      <c r="D9" s="225" t="s">
        <v>104</v>
      </c>
      <c r="E9" s="262" t="s">
        <v>102</v>
      </c>
      <c r="F9" s="262"/>
      <c r="G9" s="249">
        <v>37</v>
      </c>
      <c r="H9" s="245">
        <v>45</v>
      </c>
      <c r="I9" s="259"/>
      <c r="J9" s="259"/>
      <c r="K9" s="259"/>
      <c r="L9" s="259"/>
      <c r="M9" s="259"/>
      <c r="N9" s="259"/>
      <c r="O9" s="284">
        <f>G9-J9-L9-N9</f>
        <v>37</v>
      </c>
      <c r="P9" s="284"/>
      <c r="Q9" s="267">
        <f>O9/H9</f>
        <v>0.8222222222222222</v>
      </c>
      <c r="R9" s="267"/>
      <c r="S9" s="267"/>
      <c r="T9" s="268"/>
    </row>
    <row r="10" spans="4:27" ht="14.25" customHeight="1" thickBot="1">
      <c r="D10" s="19"/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3:20" ht="30" customHeight="1" thickBot="1">
      <c r="C11" s="5">
        <v>1</v>
      </c>
      <c r="D11" s="118"/>
      <c r="E11" s="104"/>
      <c r="F11" s="35"/>
      <c r="G11" s="277" t="s">
        <v>24</v>
      </c>
      <c r="H11" s="278"/>
      <c r="I11" s="278"/>
      <c r="J11" s="278"/>
      <c r="K11" s="279"/>
      <c r="L11" s="285" t="s">
        <v>26</v>
      </c>
      <c r="M11" s="286"/>
      <c r="N11" s="282" t="s">
        <v>29</v>
      </c>
      <c r="O11" s="283"/>
      <c r="P11" s="280" t="s">
        <v>30</v>
      </c>
      <c r="Q11" s="281"/>
      <c r="T11" s="227" t="s">
        <v>107</v>
      </c>
    </row>
    <row r="12" spans="3:20" ht="54" customHeight="1" thickBot="1">
      <c r="C12" s="3">
        <f aca="true" t="shared" si="0" ref="C12:C23">C11+1</f>
        <v>2</v>
      </c>
      <c r="D12" s="119"/>
      <c r="E12" s="105"/>
      <c r="F12" s="36"/>
      <c r="G12" s="145" t="s">
        <v>18</v>
      </c>
      <c r="H12" s="140" t="s">
        <v>76</v>
      </c>
      <c r="I12" s="49" t="s">
        <v>22</v>
      </c>
      <c r="J12" s="49" t="s">
        <v>117</v>
      </c>
      <c r="K12" s="50" t="s">
        <v>65</v>
      </c>
      <c r="L12" s="48" t="s">
        <v>17</v>
      </c>
      <c r="M12" s="54" t="s">
        <v>77</v>
      </c>
      <c r="N12" s="51" t="s">
        <v>74</v>
      </c>
      <c r="O12" s="52" t="s">
        <v>75</v>
      </c>
      <c r="P12" s="51"/>
      <c r="Q12" s="53" t="s">
        <v>120</v>
      </c>
      <c r="T12" s="228" t="str">
        <f>E9</f>
        <v>Triple-Superphosphat</v>
      </c>
    </row>
    <row r="13" spans="3:20" s="9" customFormat="1" ht="31.5" customHeight="1">
      <c r="C13" s="10">
        <f>C12+1</f>
        <v>3</v>
      </c>
      <c r="D13" s="47" t="s">
        <v>0</v>
      </c>
      <c r="E13" s="106"/>
      <c r="F13" s="114" t="s">
        <v>12</v>
      </c>
      <c r="G13" s="194">
        <f>G7</f>
        <v>19</v>
      </c>
      <c r="H13" s="250">
        <v>20</v>
      </c>
      <c r="I13" s="251">
        <v>18</v>
      </c>
      <c r="J13" s="251">
        <v>25</v>
      </c>
      <c r="K13" s="252">
        <v>24</v>
      </c>
      <c r="L13" s="253">
        <v>39</v>
      </c>
      <c r="M13" s="254"/>
      <c r="N13" s="255"/>
      <c r="O13" s="256"/>
      <c r="P13" s="255"/>
      <c r="Q13" s="252">
        <v>30</v>
      </c>
      <c r="T13" s="252">
        <f>G9</f>
        <v>37</v>
      </c>
    </row>
    <row r="14" spans="3:20" s="7" customFormat="1" ht="31.5" customHeight="1">
      <c r="C14" s="8">
        <f t="shared" si="0"/>
        <v>4</v>
      </c>
      <c r="D14" s="120" t="s">
        <v>106</v>
      </c>
      <c r="E14" s="107"/>
      <c r="F14" s="115" t="s">
        <v>40</v>
      </c>
      <c r="G14" s="146">
        <f>I7</f>
        <v>-15</v>
      </c>
      <c r="H14" s="63">
        <v>-49</v>
      </c>
      <c r="I14" s="59">
        <v>-47</v>
      </c>
      <c r="J14" s="59">
        <v>-46</v>
      </c>
      <c r="K14" s="60">
        <v>18</v>
      </c>
      <c r="L14" s="61">
        <v>-37</v>
      </c>
      <c r="M14" s="62">
        <v>-18</v>
      </c>
      <c r="N14" s="58">
        <v>0</v>
      </c>
      <c r="O14" s="59">
        <v>0</v>
      </c>
      <c r="P14" s="58"/>
      <c r="Q14" s="60">
        <v>-14</v>
      </c>
      <c r="T14" s="71"/>
    </row>
    <row r="15" spans="3:20" ht="31.5" customHeight="1">
      <c r="C15" s="3">
        <f t="shared" si="0"/>
        <v>5</v>
      </c>
      <c r="D15" s="121" t="s">
        <v>1</v>
      </c>
      <c r="E15" s="108"/>
      <c r="F15" s="108" t="s">
        <v>2</v>
      </c>
      <c r="G15" s="147">
        <f>H7</f>
        <v>27</v>
      </c>
      <c r="H15" s="69">
        <v>26</v>
      </c>
      <c r="I15" s="65">
        <v>28</v>
      </c>
      <c r="J15" s="65">
        <v>46</v>
      </c>
      <c r="K15" s="66">
        <v>21</v>
      </c>
      <c r="L15" s="67">
        <v>18</v>
      </c>
      <c r="M15" s="68">
        <v>20</v>
      </c>
      <c r="N15" s="70"/>
      <c r="O15" s="71"/>
      <c r="P15" s="64"/>
      <c r="Q15" s="66">
        <v>13</v>
      </c>
      <c r="T15" s="71"/>
    </row>
    <row r="16" spans="3:20" ht="31.5" customHeight="1">
      <c r="C16" s="3">
        <f t="shared" si="0"/>
        <v>6</v>
      </c>
      <c r="D16" s="121" t="s">
        <v>3</v>
      </c>
      <c r="E16" s="108"/>
      <c r="F16" s="108" t="s">
        <v>66</v>
      </c>
      <c r="G16" s="74"/>
      <c r="H16" s="76"/>
      <c r="I16" s="72"/>
      <c r="J16" s="72"/>
      <c r="K16" s="73"/>
      <c r="L16" s="67">
        <v>46</v>
      </c>
      <c r="M16" s="68">
        <v>20</v>
      </c>
      <c r="N16" s="64">
        <v>12</v>
      </c>
      <c r="O16" s="65">
        <v>12</v>
      </c>
      <c r="P16" s="64"/>
      <c r="Q16" s="66">
        <v>9</v>
      </c>
      <c r="T16" s="66">
        <f>H9</f>
        <v>45</v>
      </c>
    </row>
    <row r="17" spans="3:20" ht="31.5" customHeight="1">
      <c r="C17" s="3">
        <f t="shared" si="0"/>
        <v>7</v>
      </c>
      <c r="D17" s="121" t="s">
        <v>4</v>
      </c>
      <c r="E17" s="108"/>
      <c r="F17" s="108" t="s">
        <v>73</v>
      </c>
      <c r="G17" s="74"/>
      <c r="H17" s="76"/>
      <c r="I17" s="72"/>
      <c r="J17" s="72"/>
      <c r="K17" s="73"/>
      <c r="L17" s="74"/>
      <c r="M17" s="75"/>
      <c r="N17" s="64">
        <v>24</v>
      </c>
      <c r="O17" s="65">
        <v>19</v>
      </c>
      <c r="P17" s="64"/>
      <c r="Q17" s="66">
        <v>16</v>
      </c>
      <c r="T17" s="71"/>
    </row>
    <row r="18" spans="3:20" ht="31.5" customHeight="1">
      <c r="C18" s="3">
        <f t="shared" si="0"/>
        <v>8</v>
      </c>
      <c r="D18" s="121" t="s">
        <v>5</v>
      </c>
      <c r="E18" s="108"/>
      <c r="F18" s="108" t="s">
        <v>6</v>
      </c>
      <c r="G18" s="74"/>
      <c r="H18" s="76"/>
      <c r="I18" s="72"/>
      <c r="J18" s="72"/>
      <c r="K18" s="73"/>
      <c r="L18" s="67"/>
      <c r="M18" s="68"/>
      <c r="N18" s="64"/>
      <c r="O18" s="65">
        <v>4</v>
      </c>
      <c r="P18" s="64"/>
      <c r="Q18" s="66">
        <v>4</v>
      </c>
      <c r="T18" s="71">
        <f>K9</f>
        <v>0</v>
      </c>
    </row>
    <row r="19" spans="3:20" ht="31.5" customHeight="1">
      <c r="C19" s="13">
        <f t="shared" si="0"/>
        <v>9</v>
      </c>
      <c r="D19" s="122" t="s">
        <v>35</v>
      </c>
      <c r="E19" s="109"/>
      <c r="F19" s="109" t="s">
        <v>45</v>
      </c>
      <c r="G19" s="209"/>
      <c r="H19" s="81">
        <v>13</v>
      </c>
      <c r="I19" s="78"/>
      <c r="J19" s="78"/>
      <c r="K19" s="79">
        <v>24</v>
      </c>
      <c r="L19" s="77"/>
      <c r="M19" s="80">
        <v>3</v>
      </c>
      <c r="N19" s="77">
        <v>6</v>
      </c>
      <c r="O19" s="78">
        <v>7</v>
      </c>
      <c r="P19" s="77"/>
      <c r="Q19" s="79">
        <v>7</v>
      </c>
      <c r="T19" s="257">
        <f>M9</f>
        <v>0</v>
      </c>
    </row>
    <row r="20" spans="3:20" ht="31.5" customHeight="1">
      <c r="C20" s="3">
        <f t="shared" si="0"/>
        <v>10</v>
      </c>
      <c r="D20" s="121" t="s">
        <v>71</v>
      </c>
      <c r="E20" s="110">
        <v>0.07</v>
      </c>
      <c r="F20" s="108" t="s">
        <v>13</v>
      </c>
      <c r="G20" s="148">
        <f>IF(G12&gt;0,G14*-$E$20,0)</f>
        <v>1.05</v>
      </c>
      <c r="H20" s="86">
        <f aca="true" t="shared" si="1" ref="H20:Q20">IF(H12&gt;0,H14*-$E$20,0)</f>
        <v>3.43</v>
      </c>
      <c r="I20" s="83">
        <f t="shared" si="1"/>
        <v>3.2900000000000005</v>
      </c>
      <c r="J20" s="83">
        <f t="shared" si="1"/>
        <v>3.22</v>
      </c>
      <c r="K20" s="84">
        <f t="shared" si="1"/>
        <v>-1.2600000000000002</v>
      </c>
      <c r="L20" s="82">
        <f t="shared" si="1"/>
        <v>2.5900000000000003</v>
      </c>
      <c r="M20" s="83">
        <f t="shared" si="1"/>
        <v>1.2600000000000002</v>
      </c>
      <c r="N20" s="82">
        <f t="shared" si="1"/>
        <v>0</v>
      </c>
      <c r="O20" s="83">
        <f t="shared" si="1"/>
        <v>0</v>
      </c>
      <c r="P20" s="82">
        <f t="shared" si="1"/>
        <v>0</v>
      </c>
      <c r="Q20" s="84">
        <f t="shared" si="1"/>
        <v>0.9800000000000001</v>
      </c>
      <c r="T20" s="71">
        <f>I9*E20</f>
        <v>0</v>
      </c>
    </row>
    <row r="21" spans="3:20" ht="31.5" customHeight="1">
      <c r="C21" s="3">
        <f t="shared" si="0"/>
        <v>11</v>
      </c>
      <c r="D21" s="121" t="s">
        <v>43</v>
      </c>
      <c r="E21" s="110">
        <v>0.9</v>
      </c>
      <c r="F21" s="108" t="s">
        <v>14</v>
      </c>
      <c r="G21" s="211">
        <f>IF(G12&gt;0,G18*-$E$21,0)</f>
        <v>0</v>
      </c>
      <c r="H21" s="212">
        <f aca="true" t="shared" si="2" ref="H21:Q21">IF(H12&gt;0,H18*-$E$21,0)</f>
        <v>0</v>
      </c>
      <c r="I21" s="213">
        <f t="shared" si="2"/>
        <v>0</v>
      </c>
      <c r="J21" s="213">
        <f t="shared" si="2"/>
        <v>0</v>
      </c>
      <c r="K21" s="214">
        <f t="shared" si="2"/>
        <v>0</v>
      </c>
      <c r="L21" s="82">
        <f t="shared" si="2"/>
        <v>0</v>
      </c>
      <c r="M21" s="83">
        <f t="shared" si="2"/>
        <v>0</v>
      </c>
      <c r="N21" s="82">
        <f t="shared" si="2"/>
        <v>0</v>
      </c>
      <c r="O21" s="83">
        <f t="shared" si="2"/>
        <v>-3.6</v>
      </c>
      <c r="P21" s="82">
        <f t="shared" si="2"/>
        <v>0</v>
      </c>
      <c r="Q21" s="84">
        <f t="shared" si="2"/>
        <v>-3.6</v>
      </c>
      <c r="T21" s="71">
        <f>K9*E21</f>
        <v>0</v>
      </c>
    </row>
    <row r="22" spans="3:20" ht="31.5" customHeight="1">
      <c r="C22" s="13">
        <f t="shared" si="0"/>
        <v>12</v>
      </c>
      <c r="D22" s="122" t="s">
        <v>44</v>
      </c>
      <c r="E22" s="136">
        <v>0.4</v>
      </c>
      <c r="F22" s="109" t="s">
        <v>34</v>
      </c>
      <c r="G22" s="210">
        <f>IF(G12&gt;0,G19*-$E$22,0)</f>
        <v>0</v>
      </c>
      <c r="H22" s="141">
        <f aca="true" t="shared" si="3" ref="H22:Q22">IF(H12&gt;0,H19*-$E$22,0)</f>
        <v>-5.2</v>
      </c>
      <c r="I22" s="138">
        <f t="shared" si="3"/>
        <v>0</v>
      </c>
      <c r="J22" s="138">
        <f t="shared" si="3"/>
        <v>0</v>
      </c>
      <c r="K22" s="139">
        <f t="shared" si="3"/>
        <v>-9.600000000000001</v>
      </c>
      <c r="L22" s="137">
        <f t="shared" si="3"/>
        <v>0</v>
      </c>
      <c r="M22" s="138">
        <f t="shared" si="3"/>
        <v>-1.2000000000000002</v>
      </c>
      <c r="N22" s="137">
        <f t="shared" si="3"/>
        <v>-2.4000000000000004</v>
      </c>
      <c r="O22" s="138">
        <f t="shared" si="3"/>
        <v>-2.8000000000000003</v>
      </c>
      <c r="P22" s="137">
        <f t="shared" si="3"/>
        <v>0</v>
      </c>
      <c r="Q22" s="139">
        <f t="shared" si="3"/>
        <v>-2.8000000000000003</v>
      </c>
      <c r="T22" s="257">
        <f>T19*E22</f>
        <v>0</v>
      </c>
    </row>
    <row r="23" spans="3:20" ht="31.5" customHeight="1" thickBot="1">
      <c r="C23" s="3">
        <f t="shared" si="0"/>
        <v>13</v>
      </c>
      <c r="D23" s="121" t="s">
        <v>25</v>
      </c>
      <c r="E23" s="108"/>
      <c r="F23" s="135" t="s">
        <v>12</v>
      </c>
      <c r="G23" s="148">
        <f>SUM(G20:G22)</f>
        <v>1.05</v>
      </c>
      <c r="H23" s="86">
        <f>SUM(H20:H22)</f>
        <v>-1.77</v>
      </c>
      <c r="I23" s="83">
        <f aca="true" t="shared" si="4" ref="I23:Q23">SUM(I20:I22)</f>
        <v>3.2900000000000005</v>
      </c>
      <c r="J23" s="83">
        <f t="shared" si="4"/>
        <v>3.22</v>
      </c>
      <c r="K23" s="84">
        <f t="shared" si="4"/>
        <v>-10.860000000000001</v>
      </c>
      <c r="L23" s="82">
        <f t="shared" si="4"/>
        <v>2.5900000000000003</v>
      </c>
      <c r="M23" s="83">
        <f t="shared" si="4"/>
        <v>0.06000000000000005</v>
      </c>
      <c r="N23" s="82">
        <f t="shared" si="4"/>
        <v>-2.4000000000000004</v>
      </c>
      <c r="O23" s="83">
        <f t="shared" si="4"/>
        <v>-6.4</v>
      </c>
      <c r="P23" s="82">
        <f t="shared" si="4"/>
        <v>0</v>
      </c>
      <c r="Q23" s="84">
        <f t="shared" si="4"/>
        <v>-5.42</v>
      </c>
      <c r="T23" s="71">
        <f>SUM(T20:T22)</f>
        <v>0</v>
      </c>
    </row>
    <row r="24" spans="3:20" ht="31.5" customHeight="1" thickBot="1">
      <c r="C24" s="153">
        <f aca="true" t="shared" si="5" ref="C24:C32">C23+1</f>
        <v>14</v>
      </c>
      <c r="D24" s="154" t="s">
        <v>7</v>
      </c>
      <c r="E24" s="155"/>
      <c r="F24" s="156" t="s">
        <v>12</v>
      </c>
      <c r="G24" s="157">
        <f aca="true" t="shared" si="6" ref="G24:Q24">G13+G23</f>
        <v>20.05</v>
      </c>
      <c r="H24" s="158">
        <f t="shared" si="6"/>
        <v>18.23</v>
      </c>
      <c r="I24" s="159">
        <f t="shared" si="6"/>
        <v>21.29</v>
      </c>
      <c r="J24" s="159">
        <f>J13+J23</f>
        <v>28.22</v>
      </c>
      <c r="K24" s="160">
        <f>K13+K23</f>
        <v>13.139999999999999</v>
      </c>
      <c r="L24" s="161">
        <f t="shared" si="6"/>
        <v>41.59</v>
      </c>
      <c r="M24" s="159">
        <f>M13+M23</f>
        <v>0.06000000000000005</v>
      </c>
      <c r="N24" s="161">
        <f>N13+N23</f>
        <v>-2.4000000000000004</v>
      </c>
      <c r="O24" s="159">
        <f>O13+O23</f>
        <v>-6.4</v>
      </c>
      <c r="P24" s="161">
        <f t="shared" si="6"/>
        <v>0</v>
      </c>
      <c r="Q24" s="160">
        <f t="shared" si="6"/>
        <v>24.58</v>
      </c>
      <c r="R24" s="188" t="s">
        <v>48</v>
      </c>
      <c r="S24" s="226"/>
      <c r="T24" s="258">
        <f>T13-T23</f>
        <v>37</v>
      </c>
    </row>
    <row r="25" spans="3:20" s="20" customFormat="1" ht="31.5" customHeight="1" thickBot="1">
      <c r="C25" s="195">
        <f>C24+1</f>
        <v>15</v>
      </c>
      <c r="D25" s="196" t="s">
        <v>55</v>
      </c>
      <c r="E25" s="197"/>
      <c r="F25" s="208" t="s">
        <v>15</v>
      </c>
      <c r="G25" s="198">
        <f>IF(G13=0,0,IF(G15&gt;0,G24/G15,0))</f>
        <v>0.7425925925925926</v>
      </c>
      <c r="H25" s="199">
        <f>IF(H13=0,0,IF(H15&gt;0,H24/H15,0))</f>
        <v>0.7011538461538461</v>
      </c>
      <c r="I25" s="200">
        <f>IF(I13=0,0,IF(I15&gt;0,I24/I15,0))</f>
        <v>0.7603571428571428</v>
      </c>
      <c r="J25" s="200">
        <f>IF(J13=0,0,IF(J15&gt;0,J24/J15,0))</f>
        <v>0.6134782608695651</v>
      </c>
      <c r="K25" s="201">
        <f>IF(K13=0,0,IF(K15&gt;0,K24/K15,0))</f>
        <v>0.6257142857142857</v>
      </c>
      <c r="L25" s="200">
        <f aca="true" t="shared" si="7" ref="L25:Q25">IF(L13=0,0,$Q$7)</f>
        <v>0.7425925925925926</v>
      </c>
      <c r="M25" s="200">
        <f t="shared" si="7"/>
        <v>0</v>
      </c>
      <c r="N25" s="200">
        <f t="shared" si="7"/>
        <v>0</v>
      </c>
      <c r="O25" s="200">
        <f t="shared" si="7"/>
        <v>0</v>
      </c>
      <c r="P25" s="202">
        <f t="shared" si="7"/>
        <v>0</v>
      </c>
      <c r="Q25" s="201">
        <f t="shared" si="7"/>
        <v>0.7425925925925926</v>
      </c>
      <c r="R25" s="189">
        <v>1</v>
      </c>
      <c r="S25" s="190" t="s">
        <v>16</v>
      </c>
      <c r="T25" s="230"/>
    </row>
    <row r="26" spans="3:20" ht="31.5" customHeight="1">
      <c r="C26" s="3">
        <f>C25+1</f>
        <v>16</v>
      </c>
      <c r="D26" s="123" t="s">
        <v>36</v>
      </c>
      <c r="E26" s="108"/>
      <c r="F26" s="108" t="s">
        <v>12</v>
      </c>
      <c r="G26" s="149"/>
      <c r="H26" s="40"/>
      <c r="I26" s="132"/>
      <c r="J26" s="133"/>
      <c r="K26" s="85"/>
      <c r="L26" s="82">
        <f>IF(L13&gt;0,$O$7,0)</f>
        <v>20.05</v>
      </c>
      <c r="M26" s="134">
        <f>IF(M13&gt;0,$O$7,0)</f>
        <v>0</v>
      </c>
      <c r="N26" s="91"/>
      <c r="O26" s="89"/>
      <c r="P26" s="82">
        <f>IF(P13&gt;0,$O$7,0)</f>
        <v>0</v>
      </c>
      <c r="Q26" s="84">
        <f>IF(Q13&gt;0,$O$7,0)</f>
        <v>20.05</v>
      </c>
      <c r="R26" s="190"/>
      <c r="S26" s="190"/>
      <c r="T26" s="229"/>
    </row>
    <row r="27" spans="3:20" ht="31.5" customHeight="1">
      <c r="C27" s="3">
        <f t="shared" si="5"/>
        <v>17</v>
      </c>
      <c r="D27" s="121" t="s">
        <v>8</v>
      </c>
      <c r="E27" s="111">
        <f>H7</f>
        <v>27</v>
      </c>
      <c r="F27" s="108" t="s">
        <v>9</v>
      </c>
      <c r="G27" s="38"/>
      <c r="H27" s="39"/>
      <c r="I27" s="37"/>
      <c r="J27" s="72"/>
      <c r="K27" s="73"/>
      <c r="L27" s="82">
        <f aca="true" t="shared" si="8" ref="L27:Q27">IF(L12&gt;0,$E$27,0)</f>
        <v>27</v>
      </c>
      <c r="M27" s="83">
        <f t="shared" si="8"/>
        <v>27</v>
      </c>
      <c r="N27" s="91"/>
      <c r="O27" s="89"/>
      <c r="P27" s="82">
        <f t="shared" si="8"/>
        <v>0</v>
      </c>
      <c r="Q27" s="84">
        <f t="shared" si="8"/>
        <v>27</v>
      </c>
      <c r="R27" s="190"/>
      <c r="S27" s="190"/>
      <c r="T27" s="229"/>
    </row>
    <row r="28" spans="3:20" ht="31.5" customHeight="1">
      <c r="C28" s="3">
        <f>C27+1</f>
        <v>18</v>
      </c>
      <c r="D28" s="121" t="s">
        <v>10</v>
      </c>
      <c r="E28" s="108"/>
      <c r="F28" s="108" t="s">
        <v>15</v>
      </c>
      <c r="G28" s="150"/>
      <c r="H28" s="142"/>
      <c r="I28" s="41"/>
      <c r="J28" s="87"/>
      <c r="K28" s="88"/>
      <c r="L28" s="82">
        <f aca="true" t="shared" si="9" ref="L28:Q28">IF(L15&gt;0,L26/L27,0)</f>
        <v>0.7425925925925926</v>
      </c>
      <c r="M28" s="83">
        <f t="shared" si="9"/>
        <v>0</v>
      </c>
      <c r="N28" s="91">
        <f t="shared" si="9"/>
        <v>0</v>
      </c>
      <c r="O28" s="89">
        <f t="shared" si="9"/>
        <v>0</v>
      </c>
      <c r="P28" s="82">
        <f t="shared" si="9"/>
        <v>0</v>
      </c>
      <c r="Q28" s="84">
        <f t="shared" si="9"/>
        <v>0.7425925925925926</v>
      </c>
      <c r="R28" s="190"/>
      <c r="S28" s="190"/>
      <c r="T28" s="229"/>
    </row>
    <row r="29" spans="3:20" ht="31.5" customHeight="1">
      <c r="C29" s="3">
        <f t="shared" si="5"/>
        <v>19</v>
      </c>
      <c r="D29" s="123" t="s">
        <v>67</v>
      </c>
      <c r="E29" s="108"/>
      <c r="F29" s="108" t="s">
        <v>12</v>
      </c>
      <c r="G29" s="149"/>
      <c r="H29" s="40"/>
      <c r="I29" s="42"/>
      <c r="J29" s="89"/>
      <c r="K29" s="90"/>
      <c r="L29" s="91"/>
      <c r="M29" s="89"/>
      <c r="N29" s="92">
        <f>IF(N12&gt;0,$O$8,0)</f>
        <v>17</v>
      </c>
      <c r="O29" s="93">
        <f>IF(O12&gt;0,$O$8,0)</f>
        <v>17</v>
      </c>
      <c r="P29" s="82">
        <f>IF(P12&gt;0,$O$8,0)</f>
        <v>0</v>
      </c>
      <c r="Q29" s="84">
        <f>IF(Q12&gt;0,$O$8,0)</f>
        <v>17</v>
      </c>
      <c r="R29" s="191"/>
      <c r="S29" s="191"/>
      <c r="T29" s="229"/>
    </row>
    <row r="30" spans="3:20" ht="31.5" customHeight="1" thickBot="1">
      <c r="C30" s="153">
        <f t="shared" si="5"/>
        <v>20</v>
      </c>
      <c r="D30" s="162" t="s">
        <v>68</v>
      </c>
      <c r="E30" s="163">
        <f>H8</f>
        <v>40</v>
      </c>
      <c r="F30" s="164" t="s">
        <v>9</v>
      </c>
      <c r="G30" s="165"/>
      <c r="H30" s="166"/>
      <c r="I30" s="167"/>
      <c r="J30" s="168"/>
      <c r="K30" s="169"/>
      <c r="L30" s="170"/>
      <c r="M30" s="168"/>
      <c r="N30" s="171">
        <f>IF(N12&gt;0,$E$30,0)</f>
        <v>40</v>
      </c>
      <c r="O30" s="172">
        <f>IF(O12&gt;0,$E$30,0)</f>
        <v>40</v>
      </c>
      <c r="P30" s="173">
        <f>IF(P12&gt;0,$E$30,0)</f>
        <v>0</v>
      </c>
      <c r="Q30" s="174">
        <f>IF(Q12&gt;0,$E$30,0)</f>
        <v>40</v>
      </c>
      <c r="R30" s="191"/>
      <c r="S30" s="191"/>
      <c r="T30" s="229"/>
    </row>
    <row r="31" spans="3:20" ht="31.5" customHeight="1" thickBot="1">
      <c r="C31" s="203">
        <f t="shared" si="5"/>
        <v>21</v>
      </c>
      <c r="D31" s="196" t="s">
        <v>56</v>
      </c>
      <c r="E31" s="197"/>
      <c r="F31" s="208" t="s">
        <v>79</v>
      </c>
      <c r="G31" s="215"/>
      <c r="H31" s="216"/>
      <c r="I31" s="217"/>
      <c r="J31" s="217"/>
      <c r="K31" s="218"/>
      <c r="L31" s="219"/>
      <c r="M31" s="217"/>
      <c r="N31" s="202">
        <f>IF(N17&gt;0,N29/N30,0)</f>
        <v>0.425</v>
      </c>
      <c r="O31" s="201">
        <f>IF(O17&gt;0,O29/O30,0)</f>
        <v>0.425</v>
      </c>
      <c r="P31" s="202">
        <f>IF(P17&gt;0,P29/P30,0)</f>
        <v>0</v>
      </c>
      <c r="Q31" s="201">
        <f>IF(Q17&gt;0,Q29/Q30,0)</f>
        <v>0.425</v>
      </c>
      <c r="R31" s="189">
        <v>0.6</v>
      </c>
      <c r="S31" s="190" t="s">
        <v>47</v>
      </c>
      <c r="T31" s="229"/>
    </row>
    <row r="32" spans="3:20" s="15" customFormat="1" ht="31.5" customHeight="1">
      <c r="C32" s="14">
        <f t="shared" si="5"/>
        <v>22</v>
      </c>
      <c r="D32" s="125" t="s">
        <v>11</v>
      </c>
      <c r="E32" s="113"/>
      <c r="F32" s="117" t="s">
        <v>12</v>
      </c>
      <c r="G32" s="152"/>
      <c r="H32" s="144"/>
      <c r="I32" s="45"/>
      <c r="J32" s="45"/>
      <c r="K32" s="46"/>
      <c r="L32" s="175">
        <f aca="true" t="shared" si="10" ref="L32:Q32">L15*L28</f>
        <v>13.366666666666667</v>
      </c>
      <c r="M32" s="176">
        <f>M15*M28</f>
        <v>0</v>
      </c>
      <c r="N32" s="178"/>
      <c r="O32" s="179"/>
      <c r="P32" s="175">
        <f t="shared" si="10"/>
        <v>0</v>
      </c>
      <c r="Q32" s="177">
        <f t="shared" si="10"/>
        <v>9.653703703703703</v>
      </c>
      <c r="R32" s="191"/>
      <c r="S32" s="191"/>
      <c r="T32" s="231"/>
    </row>
    <row r="33" spans="3:20" s="15" customFormat="1" ht="31.5" customHeight="1">
      <c r="C33" s="16">
        <f>C32+1</f>
        <v>23</v>
      </c>
      <c r="D33" s="124" t="s">
        <v>69</v>
      </c>
      <c r="E33" s="112"/>
      <c r="F33" s="116" t="s">
        <v>12</v>
      </c>
      <c r="G33" s="151"/>
      <c r="H33" s="143"/>
      <c r="I33" s="43"/>
      <c r="J33" s="43"/>
      <c r="K33" s="44"/>
      <c r="L33" s="94"/>
      <c r="M33" s="95"/>
      <c r="N33" s="96">
        <f>N17*N31</f>
        <v>10.2</v>
      </c>
      <c r="O33" s="97">
        <f>O17*O31</f>
        <v>8.075</v>
      </c>
      <c r="P33" s="96">
        <f>P17*P31</f>
        <v>0</v>
      </c>
      <c r="Q33" s="98">
        <f>Q17*Q31</f>
        <v>6.8</v>
      </c>
      <c r="R33" s="191"/>
      <c r="S33" s="191"/>
      <c r="T33" s="231"/>
    </row>
    <row r="34" spans="3:20" s="15" customFormat="1" ht="31.5" customHeight="1" thickBot="1">
      <c r="C34" s="180">
        <f>C33+1</f>
        <v>24</v>
      </c>
      <c r="D34" s="181" t="s">
        <v>70</v>
      </c>
      <c r="E34" s="182"/>
      <c r="F34" s="183" t="s">
        <v>12</v>
      </c>
      <c r="G34" s="184"/>
      <c r="H34" s="185"/>
      <c r="I34" s="186"/>
      <c r="J34" s="186"/>
      <c r="K34" s="187"/>
      <c r="L34" s="99">
        <f aca="true" t="shared" si="11" ref="L34:Q34">L24-L32-L33</f>
        <v>28.223333333333336</v>
      </c>
      <c r="M34" s="100">
        <f t="shared" si="11"/>
        <v>0.06000000000000005</v>
      </c>
      <c r="N34" s="99">
        <f t="shared" si="11"/>
        <v>-12.6</v>
      </c>
      <c r="O34" s="100">
        <f t="shared" si="11"/>
        <v>-14.475</v>
      </c>
      <c r="P34" s="99">
        <f t="shared" si="11"/>
        <v>0</v>
      </c>
      <c r="Q34" s="101">
        <f t="shared" si="11"/>
        <v>8.126296296296296</v>
      </c>
      <c r="R34" s="191"/>
      <c r="S34" s="191"/>
      <c r="T34" s="231"/>
    </row>
    <row r="35" spans="3:20" s="20" customFormat="1" ht="31.5" customHeight="1" thickBot="1">
      <c r="C35" s="204">
        <f>C34+1</f>
        <v>25</v>
      </c>
      <c r="D35" s="196" t="s">
        <v>57</v>
      </c>
      <c r="E35" s="197"/>
      <c r="F35" s="205" t="s">
        <v>58</v>
      </c>
      <c r="G35" s="220"/>
      <c r="H35" s="221"/>
      <c r="I35" s="222"/>
      <c r="J35" s="222"/>
      <c r="K35" s="222"/>
      <c r="L35" s="206">
        <f aca="true" t="shared" si="12" ref="L35:Q35">IF(L13&gt;0,L34/L16,0)</f>
        <v>0.6135507246376812</v>
      </c>
      <c r="M35" s="206">
        <f t="shared" si="12"/>
        <v>0</v>
      </c>
      <c r="N35" s="207">
        <f t="shared" si="12"/>
        <v>0</v>
      </c>
      <c r="O35" s="200">
        <f t="shared" si="12"/>
        <v>0</v>
      </c>
      <c r="P35" s="198">
        <f t="shared" si="12"/>
        <v>0</v>
      </c>
      <c r="Q35" s="201">
        <f t="shared" si="12"/>
        <v>0.9029218106995884</v>
      </c>
      <c r="R35" s="192">
        <v>0.8</v>
      </c>
      <c r="S35" s="127" t="s">
        <v>46</v>
      </c>
      <c r="T35" s="232">
        <f>T24/T16</f>
        <v>0.8222222222222222</v>
      </c>
    </row>
    <row r="36" spans="18:23" ht="10.5" customHeight="1">
      <c r="R36" s="12"/>
      <c r="S36" s="12"/>
      <c r="T36" s="6"/>
      <c r="U36" s="6"/>
      <c r="V36" s="6"/>
      <c r="W36" s="6"/>
    </row>
    <row r="37" spans="18:20" ht="18">
      <c r="R37" s="12"/>
      <c r="S37" s="12"/>
      <c r="T37" s="6"/>
    </row>
  </sheetData>
  <sheetProtection sheet="1"/>
  <mergeCells count="17">
    <mergeCell ref="L4:M4"/>
    <mergeCell ref="E8:F8"/>
    <mergeCell ref="K2:Q3"/>
    <mergeCell ref="G11:K11"/>
    <mergeCell ref="P11:Q11"/>
    <mergeCell ref="N11:O11"/>
    <mergeCell ref="O8:P8"/>
    <mergeCell ref="O9:P9"/>
    <mergeCell ref="L11:M11"/>
    <mergeCell ref="E9:F9"/>
    <mergeCell ref="Q6:T6"/>
    <mergeCell ref="Q7:T7"/>
    <mergeCell ref="Q8:T8"/>
    <mergeCell ref="Q9:T9"/>
    <mergeCell ref="O6:P6"/>
    <mergeCell ref="O7:P7"/>
    <mergeCell ref="E7:F7"/>
  </mergeCells>
  <printOptions horizontalCentered="1"/>
  <pageMargins left="0.2362204724409449" right="0.3937007874015748" top="0.4330708661417323" bottom="0.4330708661417323" header="0.2755905511811024" footer="0.2362204724409449"/>
  <pageSetup fitToHeight="1" fitToWidth="1" horizontalDpi="600" verticalDpi="600" orientation="landscape" paperSize="9" scale="55" r:id="rId1"/>
  <headerFooter alignWithMargins="0">
    <oddFooter>&amp;L&amp;10LEL Schwäbisch Gmünd&amp;C&amp;10&amp;F&amp;R&amp;10&amp;D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6"/>
  <sheetViews>
    <sheetView zoomScale="75" zoomScaleNormal="75" zoomScalePageLayoutView="0" workbookViewId="0" topLeftCell="A1">
      <selection activeCell="L12" sqref="L12"/>
    </sheetView>
  </sheetViews>
  <sheetFormatPr defaultColWidth="11.5546875" defaultRowHeight="15.75"/>
  <cols>
    <col min="1" max="1" width="1.4375" style="0" customWidth="1"/>
    <col min="3" max="3" width="17.3359375" style="0" customWidth="1"/>
    <col min="5" max="5" width="18.21484375" style="0" customWidth="1"/>
    <col min="8" max="8" width="1.33203125" style="0" customWidth="1"/>
  </cols>
  <sheetData>
    <row r="1" ht="6.75" customHeight="1"/>
    <row r="2" spans="2:7" ht="24.75">
      <c r="B2" s="21" t="s">
        <v>41</v>
      </c>
      <c r="F2" s="23" t="str">
        <f>Rechenblatt!K4</f>
        <v>Preise Stand:</v>
      </c>
      <c r="G2" s="24">
        <f>Rechenblatt!L4</f>
        <v>42702</v>
      </c>
    </row>
    <row r="6" ht="17.25">
      <c r="J6" s="22"/>
    </row>
    <row r="12" ht="51" customHeight="1"/>
    <row r="16" ht="54" customHeight="1"/>
    <row r="35" ht="80.25" customHeight="1"/>
  </sheetData>
  <sheetProtection sheet="1"/>
  <printOptions/>
  <pageMargins left="0.8267716535433072" right="0.5118110236220472" top="0.8267716535433072" bottom="0.6692913385826772" header="0.5118110236220472" footer="0.35433070866141736"/>
  <pageSetup horizontalDpi="1200" verticalDpi="1200" orientation="portrait" paperSize="9" scale="85" r:id="rId2"/>
  <headerFooter alignWithMargins="0">
    <oddFooter>&amp;LLEL, Abt. 2, Se&amp;C&amp;F&amp;A&amp;R&amp;D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8"/>
  <sheetViews>
    <sheetView zoomScalePageLayoutView="0" workbookViewId="0" topLeftCell="A1">
      <selection activeCell="E22" sqref="E22"/>
    </sheetView>
  </sheetViews>
  <sheetFormatPr defaultColWidth="11.5546875" defaultRowHeight="15.75"/>
  <cols>
    <col min="1" max="1" width="0.78125" style="0" customWidth="1"/>
    <col min="2" max="2" width="26.6640625" style="0" customWidth="1"/>
    <col min="3" max="3" width="24.88671875" style="0" customWidth="1"/>
    <col min="4" max="4" width="19.5546875" style="0" customWidth="1"/>
  </cols>
  <sheetData>
    <row r="1" ht="6" customHeight="1"/>
    <row r="2" spans="2:4" ht="21">
      <c r="B2" s="243" t="s">
        <v>112</v>
      </c>
      <c r="C2" s="233"/>
      <c r="D2" s="233"/>
    </row>
    <row r="3" spans="2:4" ht="5.25" customHeight="1">
      <c r="B3" s="233"/>
      <c r="C3" s="233"/>
      <c r="D3" s="233"/>
    </row>
    <row r="4" spans="2:4" ht="42.75" customHeight="1">
      <c r="B4" s="234" t="s">
        <v>82</v>
      </c>
      <c r="C4" s="241" t="s">
        <v>83</v>
      </c>
      <c r="D4" s="242" t="s">
        <v>109</v>
      </c>
    </row>
    <row r="5" spans="2:4" ht="23.25" customHeight="1">
      <c r="B5" s="235" t="s">
        <v>84</v>
      </c>
      <c r="C5" s="236" t="s">
        <v>92</v>
      </c>
      <c r="D5" s="237">
        <v>-36</v>
      </c>
    </row>
    <row r="6" spans="2:4" ht="23.25" customHeight="1">
      <c r="B6" s="235" t="s">
        <v>85</v>
      </c>
      <c r="C6" s="236" t="s">
        <v>93</v>
      </c>
      <c r="D6" s="237">
        <v>-51</v>
      </c>
    </row>
    <row r="7" spans="2:4" ht="23.25" customHeight="1">
      <c r="B7" s="235" t="s">
        <v>27</v>
      </c>
      <c r="C7" s="236" t="s">
        <v>94</v>
      </c>
      <c r="D7" s="237">
        <v>-46</v>
      </c>
    </row>
    <row r="8" spans="2:4" ht="23.25" customHeight="1">
      <c r="B8" s="235" t="s">
        <v>63</v>
      </c>
      <c r="C8" s="236" t="s">
        <v>100</v>
      </c>
      <c r="D8" s="237">
        <v>-15</v>
      </c>
    </row>
    <row r="9" spans="2:4" ht="23.25" customHeight="1">
      <c r="B9" s="235" t="s">
        <v>65</v>
      </c>
      <c r="C9" s="236" t="s">
        <v>95</v>
      </c>
      <c r="D9" s="237">
        <v>-63</v>
      </c>
    </row>
    <row r="10" spans="2:4" ht="23.25" customHeight="1">
      <c r="B10" s="235" t="s">
        <v>86</v>
      </c>
      <c r="C10" s="236" t="s">
        <v>97</v>
      </c>
      <c r="D10" s="237">
        <v>30</v>
      </c>
    </row>
    <row r="11" spans="2:4" ht="23.25" customHeight="1">
      <c r="B11" s="235" t="s">
        <v>87</v>
      </c>
      <c r="C11" s="236" t="s">
        <v>110</v>
      </c>
      <c r="D11" s="237">
        <v>30</v>
      </c>
    </row>
    <row r="12" spans="2:4" ht="23.25" customHeight="1">
      <c r="B12" s="235" t="s">
        <v>88</v>
      </c>
      <c r="C12" s="236" t="s">
        <v>96</v>
      </c>
      <c r="D12" s="237">
        <v>45</v>
      </c>
    </row>
    <row r="13" spans="2:4" ht="23.25" customHeight="1">
      <c r="B13" s="235" t="s">
        <v>89</v>
      </c>
      <c r="C13" s="236" t="s">
        <v>96</v>
      </c>
      <c r="D13" s="237">
        <v>0</v>
      </c>
    </row>
    <row r="14" spans="2:4" ht="23.25" customHeight="1">
      <c r="B14" s="235" t="s">
        <v>102</v>
      </c>
      <c r="C14" s="236" t="s">
        <v>108</v>
      </c>
      <c r="D14" s="237">
        <v>0</v>
      </c>
    </row>
    <row r="15" spans="2:4" ht="23.25" customHeight="1">
      <c r="B15" s="235" t="s">
        <v>90</v>
      </c>
      <c r="C15" s="236" t="s">
        <v>97</v>
      </c>
      <c r="D15" s="237">
        <v>28</v>
      </c>
    </row>
    <row r="16" spans="2:4" ht="23.25" customHeight="1">
      <c r="B16" s="235" t="s">
        <v>90</v>
      </c>
      <c r="C16" s="236" t="s">
        <v>98</v>
      </c>
      <c r="D16" s="237">
        <v>28</v>
      </c>
    </row>
    <row r="17" spans="2:4" ht="23.25" customHeight="1">
      <c r="B17" s="238" t="s">
        <v>91</v>
      </c>
      <c r="C17" s="239" t="s">
        <v>99</v>
      </c>
      <c r="D17" s="240">
        <v>-42</v>
      </c>
    </row>
    <row r="18" spans="2:4" ht="60" customHeight="1">
      <c r="B18" s="287" t="s">
        <v>111</v>
      </c>
      <c r="C18" s="287"/>
      <c r="D18" s="287"/>
    </row>
  </sheetData>
  <sheetProtection password="CB7B" sheet="1"/>
  <mergeCells count="1">
    <mergeCell ref="B18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 Karlsruhe, LEL Schwäbisch Günd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Düngerpreis-P</dc:title>
  <dc:subject/>
  <dc:creator>Würfel;LEL Schwäbisch Gmünd (Abt. II)</dc:creator>
  <cp:keywords>Düngemittel; Düngerpreis; Düngerkosten</cp:keywords>
  <dc:description>Version 1.0
Stand 12/98
Preisvergleich/Kostenvergleich von Düngemitteln auf Basis des Phosphat-Preises im Dünger
(s. auch EDV-Programm Düngerpreis (EXCEL); LEL Schwäbisch Gmünd</dc:description>
  <cp:lastModifiedBy>Segger, Volker (LEL)</cp:lastModifiedBy>
  <cp:lastPrinted>2015-10-19T09:07:34Z</cp:lastPrinted>
  <dcterms:created xsi:type="dcterms:W3CDTF">1998-09-04T12:22:27Z</dcterms:created>
  <dcterms:modified xsi:type="dcterms:W3CDTF">2016-11-28T13:09:18Z</dcterms:modified>
  <cp:category/>
  <cp:version/>
  <cp:contentType/>
  <cp:contentStatus/>
</cp:coreProperties>
</file>