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Kalkulation\Kalkulationsprogramme\Kalkulation aufgeteilt\fertig für Veröffentlichung\Weiterentwicklung\Veröffentlicht 1-2024\"/>
    </mc:Choice>
  </mc:AlternateContent>
  <bookViews>
    <workbookView xWindow="0" yWindow="60" windowWidth="16608" windowHeight="9384" tabRatio="856" firstSheet="1" activeTab="1"/>
  </bookViews>
  <sheets>
    <sheet name="Daten Drop Down" sheetId="2" state="hidden" r:id="rId1"/>
    <sheet name="Bedienungsanleitung" sheetId="23" r:id="rId2"/>
    <sheet name="Ausbeuteberechnung Geist- Gin" sheetId="25" r:id="rId3"/>
    <sheet name="Geiste+ Gin" sheetId="6" r:id="rId4"/>
    <sheet name="Fruchtsaftliköre" sheetId="16" r:id="rId5"/>
  </sheets>
  <definedNames>
    <definedName name="Abtriebe_Tag">'Daten Drop Down'!$A$19:$A$24</definedName>
    <definedName name="Ausbeutesatz">'Daten Drop Down'!$E$2:$F$4</definedName>
    <definedName name="Dauer">'Daten Drop Down'!$C$2:$C$5</definedName>
    <definedName name="_xlnm.Print_Area" localSheetId="2">'Ausbeuteberechnung Geist- Gin'!$A$1:$N$29</definedName>
    <definedName name="_xlnm.Print_Area" localSheetId="1">Bedienungsanleitung!$A$1:$G$60</definedName>
    <definedName name="Flaschengöße">'Daten Drop Down'!$C$18:$C$23</definedName>
    <definedName name="Füllmenge">'Daten Drop Down'!$A$9:$A$14</definedName>
    <definedName name="Kontingent">'Daten Drop Down'!$A$2:$A$4</definedName>
    <definedName name="selbstvermarktungsfähig">'Daten Drop Down'!#REF!</definedName>
  </definedNames>
  <calcPr calcId="162913"/>
</workbook>
</file>

<file path=xl/calcChain.xml><?xml version="1.0" encoding="utf-8"?>
<calcChain xmlns="http://schemas.openxmlformats.org/spreadsheetml/2006/main">
  <c r="I43" i="16" l="1"/>
  <c r="H42" i="16"/>
  <c r="I41" i="16"/>
  <c r="H40" i="16"/>
  <c r="H31" i="16"/>
  <c r="I39" i="16" l="1"/>
  <c r="H38" i="16"/>
  <c r="H36" i="16"/>
  <c r="I45" i="6" l="1"/>
  <c r="I43" i="6"/>
  <c r="I40" i="6"/>
  <c r="I38" i="6"/>
  <c r="D29" i="6" l="1"/>
  <c r="I24" i="25" l="1"/>
  <c r="K15" i="25"/>
  <c r="H15" i="25"/>
  <c r="E15" i="25"/>
  <c r="K14" i="25"/>
  <c r="H14" i="25"/>
  <c r="E14" i="25"/>
  <c r="K13" i="25"/>
  <c r="H13" i="25"/>
  <c r="E13" i="25"/>
  <c r="K12" i="25"/>
  <c r="H12" i="25"/>
  <c r="E12" i="25"/>
  <c r="K11" i="25"/>
  <c r="H11" i="25"/>
  <c r="E11" i="25"/>
  <c r="K10" i="25"/>
  <c r="K16" i="25" s="1"/>
  <c r="H10" i="25"/>
  <c r="E10" i="25"/>
  <c r="E16" i="25" l="1"/>
  <c r="L16" i="25" s="1"/>
  <c r="H17" i="25"/>
  <c r="L17" i="25" s="1"/>
  <c r="D20" i="25" s="1"/>
  <c r="L18" i="25" l="1"/>
  <c r="G20" i="25" s="1"/>
  <c r="I25" i="25" s="1"/>
  <c r="I26" i="25" s="1"/>
  <c r="I20" i="25" l="1"/>
  <c r="H33" i="16" l="1"/>
  <c r="H18" i="16" l="1"/>
  <c r="H29" i="16" l="1"/>
  <c r="H26" i="16"/>
  <c r="H30" i="16"/>
  <c r="H22" i="16"/>
  <c r="H24" i="16"/>
  <c r="H27" i="16"/>
  <c r="H19" i="16"/>
  <c r="H23" i="16"/>
  <c r="H25" i="16"/>
  <c r="H28" i="16"/>
  <c r="H32" i="16" l="1"/>
  <c r="H34" i="16" s="1"/>
  <c r="H37" i="16" s="1"/>
  <c r="H44" i="6"/>
  <c r="H42" i="6"/>
  <c r="H13" i="6" l="1"/>
  <c r="H10" i="6" l="1"/>
  <c r="H19" i="6" s="1"/>
  <c r="H11" i="6" l="1"/>
  <c r="H39" i="6" l="1"/>
  <c r="H36" i="6"/>
  <c r="H31" i="6"/>
  <c r="H44" i="16" l="1"/>
  <c r="I37" i="16"/>
  <c r="I44" i="16" s="1"/>
  <c r="H15" i="6"/>
  <c r="H12" i="6"/>
  <c r="I47" i="16" l="1"/>
  <c r="I46" i="16"/>
  <c r="I45" i="16"/>
  <c r="H47" i="16"/>
  <c r="H46" i="16"/>
  <c r="H45" i="16"/>
  <c r="H29" i="6"/>
  <c r="H25" i="6"/>
  <c r="H28" i="6"/>
  <c r="H26" i="6"/>
  <c r="H24" i="6"/>
  <c r="H22" i="6"/>
  <c r="H23" i="6"/>
  <c r="H21" i="6"/>
  <c r="H14" i="6"/>
  <c r="H33" i="6" s="1"/>
  <c r="H17" i="6"/>
  <c r="I48" i="16" l="1"/>
  <c r="I49" i="16" s="1"/>
  <c r="H48" i="16"/>
  <c r="H49" i="16" s="1"/>
  <c r="H50" i="16"/>
  <c r="I41" i="6"/>
  <c r="H18" i="6"/>
  <c r="H41" i="6" s="1"/>
  <c r="H16" i="6"/>
  <c r="H27" i="6" s="1"/>
  <c r="H30" i="6" s="1"/>
  <c r="H32" i="6" s="1"/>
  <c r="H34" i="6" s="1"/>
  <c r="I50" i="16" l="1"/>
  <c r="I51" i="16" s="1"/>
  <c r="I52" i="16" s="1"/>
  <c r="H51" i="16"/>
  <c r="H52" i="16" s="1"/>
  <c r="H38" i="6"/>
  <c r="H37" i="6"/>
  <c r="I37" i="6"/>
  <c r="I46" i="6" s="1"/>
  <c r="H46" i="6" l="1"/>
  <c r="H49" i="6" s="1"/>
  <c r="I49" i="6"/>
  <c r="I47" i="6"/>
  <c r="I48" i="6"/>
  <c r="H48" i="6" l="1"/>
  <c r="H47" i="6"/>
  <c r="I50" i="6"/>
  <c r="I51" i="6" s="1"/>
  <c r="I52" i="6" s="1"/>
  <c r="H50" i="6" l="1"/>
  <c r="H51" i="6" s="1"/>
  <c r="H52" i="6" s="1"/>
  <c r="I53" i="6"/>
  <c r="I54" i="6" s="1"/>
  <c r="H53" i="6" l="1"/>
  <c r="H54" i="6" s="1"/>
</calcChain>
</file>

<file path=xl/comments1.xml><?xml version="1.0" encoding="utf-8"?>
<comments xmlns="http://schemas.openxmlformats.org/spreadsheetml/2006/main">
  <authors>
    <author>Friz, Jürgen (LVWO)</author>
  </authors>
  <commentList>
    <comment ref="A31" authorId="0" shapeId="0">
      <text>
        <r>
          <rPr>
            <b/>
            <sz val="9"/>
            <color indexed="81"/>
            <rFont val="Tahoma"/>
            <family val="2"/>
          </rPr>
          <t>Beim Berühren dieses Feldes mit der Maus geht ein Kommentarfeld auf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Friz, Jürgen (LVWO)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Neuwert der gesamten Brennerei und Maschinen bei Neuanschaffung eingeben. Bei Altmaschinen und alter Brennerei Zeitwert eingeben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 xml:space="preserve">Nutzungsdauer bei Neuanschaffung bzw. Restnutzungsdauer bei älteren Maschinen und Anlagen
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Neuwert der gesamten Gebäude bei Neuanschaffung eingeben. Bei älteren Gebäuden oder Gebäudeteilen Zeitwert eingeben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 xml:space="preserve">Nutzungsdauer bei Neuanschaffung bzw. Restnutzungsdauer bei älteren Gebäuden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Wieviele Kontingente brennen Sie im Jahr ab?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Wieviel LA Geist, Feinbrand oder Lohnbrand produzieren Sie pro Jahr?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>tatsächliche Kosten je LA ohne Verlust. Der ist ja dann nicht mehr 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Wieviel Liter füllen Sie im Ø in die Brennblase ein?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Wieviele Abtriebe machen Sie an einem Tag?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Wie lange brauchen Sie im Ø für einen Brand?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 xml:space="preserve">Bei Geisten oder Gin haben Sie einen Alkokolverlust von ca 3 %, je nach dem wie weit Sie nach unten brennen.
Der Zoll akzeptiert in Verschlussbrennereien 3 %
Den Nachlauf können Sie der nächsten Charge zusetzen.
Wieviel % der Ausbeute sind selbstvermarktungsfähig?
Beispiel:
Einsatz 20 LA
abzügl. Verlust 3% = 0,6 LA = 19,4 LA
von 20 LA sind 3 LA Nachlauf. 0,6 LA Verlust+ 3 LA Nachlauf= 3,6 LA nicht vermarktungsfähig. Der Rest ist Mittellauf= 16,4 LA
d.h. 20 LA= 100 %
       0,2 LA= 1 %
       16,4 LA/ 0,20 LA= 82 % selbstvermarktungsfähig
</t>
        </r>
        <r>
          <rPr>
            <b/>
            <sz val="12"/>
            <color indexed="81"/>
            <rFont val="Tahoma"/>
            <family val="2"/>
          </rPr>
          <t>Zahlen aus dem Tabellenblatt "Ausbeuteberechnung PC" nehmen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ca. 2- 4 Prozent der eingesetzten Alkoholmenge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Zahl vom Tabellenblatt "Ausbeuteberechnung PC"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>Wieviel kosten Ihre Obst/ Botanicals  in Euro je kg netto?
Bei Eigenproduktion Zukaufspreis nehmen!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</rPr>
          <t>bei Feinbränden ca. 0,60- 0,70 
Euro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</rPr>
          <t xml:space="preserve">Feinbrände ca. 0,19- 0,37
Willi ca. 0,29-0,30
Apfel ca. 0,29
Wein ca. 0,34
Getreide ca. 0,29
Stammwürze ca. 0,21
Rohbrand Trester ca. 0,81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>Schlepper mit Anhänger, tägliche Ausbringung z. B. 
1 Tag 50 €
Bei Kanalentsorgung 0 eingeben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</rPr>
          <t>Hefe, Säure, Enzym, Antischaum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</rPr>
          <t>Wieviel Euro wollen Sie in der Stunde verdienen?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</rPr>
          <t>je Liter ca. 0,12 Euro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Anhand der verbrauchten Filterschichten berechnen</t>
        </r>
      </text>
    </comment>
    <comment ref="B46" authorId="0" shapeId="0">
      <text>
        <r>
          <rPr>
            <b/>
            <sz val="9"/>
            <color indexed="81"/>
            <rFont val="Tahoma"/>
            <family val="2"/>
          </rPr>
          <t xml:space="preserve">tatsächlich benötigte Zeit stoppen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>tatsächlich benötigte Zeit stoppen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8" authorId="0" shapeId="0">
      <text>
        <r>
          <rPr>
            <b/>
            <sz val="9"/>
            <color indexed="81"/>
            <rFont val="Tahoma"/>
            <family val="2"/>
          </rPr>
          <t xml:space="preserve">tatsächlich benötigte Zeit stoppen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9" authorId="0" shapeId="0">
      <text>
        <r>
          <rPr>
            <b/>
            <sz val="9"/>
            <color indexed="81"/>
            <rFont val="Tahoma"/>
            <family val="2"/>
          </rPr>
          <t>tatsächlich benötigte Zeit stoppen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</rPr>
          <t>15-20 % von den Vollkosten netto</t>
        </r>
      </text>
    </comment>
    <comment ref="B51" authorId="0" shapeId="0">
      <text>
        <r>
          <rPr>
            <b/>
            <sz val="9"/>
            <color indexed="81"/>
            <rFont val="Tahoma"/>
            <family val="2"/>
          </rPr>
          <t>z.B. Verkaufsraum, Verschiedene Versicherungen, Telekommunikation, Wartungsverträge, Steuerberater, Berufsverbände, Grundsteuer und andere nicht direkt zuordenbare Kosten
5- 20% von den Vollkosten netto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</rPr>
          <t xml:space="preserve">reine Kosten für das Marketing, z. B. Entwicklung einer Marke, bestimmte Marketingaktionen, Weiterentwicklung von Etiketten oder der Marke.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</rPr>
          <t>Rabatt für Wiederverkäufer
ca. 20- 50%
Provision für Handelsvertreter
ca. 8- 10%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</rPr>
          <t xml:space="preserve">aktuellen Mwst. Satz eingeben
</t>
        </r>
      </text>
    </comment>
  </commentList>
</comments>
</file>

<file path=xl/comments3.xml><?xml version="1.0" encoding="utf-8"?>
<comments xmlns="http://schemas.openxmlformats.org/spreadsheetml/2006/main">
  <authors>
    <author>Friz, Jürgen (LVWO)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Neuwert der gesamten Brennerei und Maschinen bei Neuanschaffung eingeben. Bei Altmaschinen und alter Brennerei Zeitwert eingeben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 xml:space="preserve">Nutzungsdauer bei Neuanschaffung bzw. Restnutzungsdauer bei älteren Maschinen und Anlagen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Neuwert der gesamten Gebäude bei Neuanschaffung eingeben. Bei älteren Gebäuden oder Gebäudeteilen Zeitwert eingeben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 xml:space="preserve">Nutzungsdauer bei Neuanschaffung bzw. Restnutzungsdauer bei älteren Gebäuden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</rPr>
          <t>Wieviel Euro wollen Sie in der Stunde verdienen?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</rPr>
          <t>je Liter ca. 0,12 Euro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</rPr>
          <t xml:space="preserve">tatsächlich benötigte Zeit stoppen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</rPr>
          <t>tatsächlich benötigte Zeit stoppen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6" authorId="0" shapeId="0">
      <text>
        <r>
          <rPr>
            <b/>
            <sz val="9"/>
            <color indexed="81"/>
            <rFont val="Tahoma"/>
            <family val="2"/>
          </rPr>
          <t xml:space="preserve">tatsächlich benötigte Zeit stoppen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>tatsächlich benötigte Zeit stoppen</t>
        </r>
      </text>
    </comment>
    <comment ref="B48" authorId="0" shapeId="0">
      <text>
        <r>
          <rPr>
            <b/>
            <sz val="9"/>
            <color indexed="81"/>
            <rFont val="Tahoma"/>
            <family val="2"/>
          </rPr>
          <t>15-20 % von den Vollkosten netto</t>
        </r>
      </text>
    </comment>
    <comment ref="B49" authorId="0" shapeId="0">
      <text>
        <r>
          <rPr>
            <b/>
            <sz val="9"/>
            <color indexed="81"/>
            <rFont val="Tahoma"/>
            <family val="2"/>
          </rPr>
          <t>z.B. Verkaufsraum, Verschiedene Versicherungen, Telekommunikation, Wartungsverträge, Steuerberater, Berufsverbände, Grundsteuer und andere nicht direkt zuordenbare Kosten
5- 20% von den Vollkosten netto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0" authorId="0" shapeId="0">
      <text>
        <r>
          <rPr>
            <b/>
            <sz val="9"/>
            <color indexed="81"/>
            <rFont val="Tahoma"/>
            <family val="2"/>
          </rPr>
          <t xml:space="preserve">reine Kosten für das Marketing, z. B. Entwicklung einer Marke, bestimmte Marketingaktionen, Weiterentwicklung von Etiketten oder der Marke.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1" authorId="0" shapeId="0">
      <text>
        <r>
          <rPr>
            <b/>
            <sz val="9"/>
            <color indexed="81"/>
            <rFont val="Tahoma"/>
            <family val="2"/>
          </rPr>
          <t>Rabatt für Wiederverkäufer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ca. 20- 50%
Provision für Handelsvertreter
ca. 8- 10%</t>
        </r>
      </text>
    </comment>
    <comment ref="B52" authorId="0" shapeId="0">
      <text>
        <r>
          <rPr>
            <b/>
            <sz val="9"/>
            <color indexed="81"/>
            <rFont val="Tahoma"/>
            <family val="2"/>
          </rPr>
          <t xml:space="preserve">aktuellen Mwst. Satz eingeben
</t>
        </r>
      </text>
    </comment>
  </commentList>
</comments>
</file>

<file path=xl/sharedStrings.xml><?xml version="1.0" encoding="utf-8"?>
<sst xmlns="http://schemas.openxmlformats.org/spreadsheetml/2006/main" count="268" uniqueCount="214">
  <si>
    <t>Kontingent</t>
  </si>
  <si>
    <t>Füllmenge je Abtrieb</t>
  </si>
  <si>
    <t>Füllmenge</t>
  </si>
  <si>
    <t>Abtriebe je Tag</t>
  </si>
  <si>
    <t>Dauer je Abtrieb in Stunden</t>
  </si>
  <si>
    <t>Dauer</t>
  </si>
  <si>
    <t>Kontingent, 1+ 1 vereinfachtes, 1+ 2 vereinfachte</t>
  </si>
  <si>
    <t>Drop Down Menü</t>
  </si>
  <si>
    <t>Manuelle Eingabe</t>
  </si>
  <si>
    <t>Flaschengöße</t>
  </si>
  <si>
    <t>Flaschengröße in der vermarktet werden soll in Liter</t>
  </si>
  <si>
    <t>Verarbeitete Obstmenge dieser Charge in kg</t>
  </si>
  <si>
    <t>Wieviel % vol soll das verkaufsfertige Destillat haben?</t>
  </si>
  <si>
    <t>Nutzungsdauer in Jahren</t>
  </si>
  <si>
    <t>Zeitaufwand für das Verkaufen je Flasche in min.</t>
  </si>
  <si>
    <t>Verkaufsfähiges Destillat dieser Charge in Liter</t>
  </si>
  <si>
    <t>alle Euro Angaben Netto</t>
  </si>
  <si>
    <t>Stromkosten pauschal 3 €/ Tag</t>
  </si>
  <si>
    <t>Kosten des Obstes</t>
  </si>
  <si>
    <t>Wasserkosten</t>
  </si>
  <si>
    <t>Stromkosten</t>
  </si>
  <si>
    <t>Schlempebeseitigung</t>
  </si>
  <si>
    <t>Kosten der Zusatzstoffe</t>
  </si>
  <si>
    <t>Flaschenkosten</t>
  </si>
  <si>
    <t>Lohnkosten Maischen</t>
  </si>
  <si>
    <t>Lohnkosten Brennen</t>
  </si>
  <si>
    <t>Zeitaufwand für Abfüllen und Etikettieren je Flasche in min.</t>
  </si>
  <si>
    <t>Drop Down Menü, aus dem ausgewählt werden kann.</t>
  </si>
  <si>
    <t>Je genauer die Eingabe, desto genauer das Ergebnis</t>
  </si>
  <si>
    <t>Gebäudekosten anteilig an Brennerei</t>
  </si>
  <si>
    <t>Verkaufspreis netto</t>
  </si>
  <si>
    <t>Gewinnzuschlag in %</t>
  </si>
  <si>
    <t>Die gelben und orangen Felder sind mit eigenen, möglichst genauen Zahlen zu füllen.</t>
  </si>
  <si>
    <t>Die grünen Felder sind Ergebnisfelder. Hinter den orangen Feldern steckt ein</t>
  </si>
  <si>
    <t>Vollkosten netto</t>
  </si>
  <si>
    <t>Lohnansatz/ Stundenlohn des Brenners/ Helfers je Std. in €</t>
  </si>
  <si>
    <t>Energiekosten Heizung</t>
  </si>
  <si>
    <t>Mwst. in % beim Verkauf</t>
  </si>
  <si>
    <t>Anschaffungskosten der Brennerei  inkl. aller Maschinen gesamt</t>
  </si>
  <si>
    <t>Einkaufspreis der Flasche pro Stück in €</t>
  </si>
  <si>
    <t>Einkaufspreis des Verschlusses pro Stück in €</t>
  </si>
  <si>
    <t>Einkaufspreis der Flaschenausstattung (Etikett, Kapsel….) pro Stück in €</t>
  </si>
  <si>
    <t>Tatsächliche Menge Rohalkohol (Mittellauf) zum Verkauf in LA</t>
  </si>
  <si>
    <t>Wieviel LA Monopolsprit wird für diese Charge eingesetzt?</t>
  </si>
  <si>
    <t>Wieviel % der Ausbeute sind selbstvermarktungsfähig?</t>
  </si>
  <si>
    <t>Kosten des Obstes/ Botanicals je kg in €</t>
  </si>
  <si>
    <t>Verarbeitete Obstmenge/ Botanicals dieser Charge in kg</t>
  </si>
  <si>
    <t>Tatsächliche Kosten des Monopolsprits gesamt</t>
  </si>
  <si>
    <t>Kosten des Obstes/ Botanicals</t>
  </si>
  <si>
    <t>Kosten von Zusatzstoffen (Hefe, Säure…) je Abtrieb in €</t>
  </si>
  <si>
    <t xml:space="preserve">Wasserkosten in €/ LA </t>
  </si>
  <si>
    <t>Abtriebe gesamt bei dieser Charge</t>
  </si>
  <si>
    <t>Sorte:</t>
  </si>
  <si>
    <t xml:space="preserve">Vollkostenkalkulation für Fruchtsaftliköre </t>
  </si>
  <si>
    <t>Anschaffungskosten aller Maschinen, die benötigt werden, gesamt</t>
  </si>
  <si>
    <t>Gebäudekosten anteilig an der Likörherstellung</t>
  </si>
  <si>
    <t>Jährliche gesamte Produktionsmenge an Likör in Liter</t>
  </si>
  <si>
    <t>Gesamtmenge Likör dieser Charge in Liter</t>
  </si>
  <si>
    <t>Kosten des Obstes je kg in €</t>
  </si>
  <si>
    <t>Verkaufsfähiger Likör in Stück Flaschen</t>
  </si>
  <si>
    <t>Verwendete Menge an Monopolsprit in LA</t>
  </si>
  <si>
    <t xml:space="preserve">Verwendete Menge an anderen Destillaten 1 in LA </t>
  </si>
  <si>
    <t xml:space="preserve">Verwendete Menge an anderen Destillaten 2 in LA </t>
  </si>
  <si>
    <t>Verwendete Menge an Zucker/ Flüssigzucker in kg/ L</t>
  </si>
  <si>
    <t>Kosten Monopolsprit</t>
  </si>
  <si>
    <t>Verwendete Menge an weiteren Zusatzstoffen 1 in kg/ L</t>
  </si>
  <si>
    <t>Kosten Destillat 1</t>
  </si>
  <si>
    <t>Verwendete Menge an weiteren Zusatzstoffen 2 in kg/ L</t>
  </si>
  <si>
    <t>Kosten Destillat 2</t>
  </si>
  <si>
    <t>Kosten der Zusatzstoffe 1</t>
  </si>
  <si>
    <t>Tatsächliche Kosten anderes Destillat 1 in €/ LA</t>
  </si>
  <si>
    <t>Kosten der Zusatzstoffe 2</t>
  </si>
  <si>
    <t>Tatsächliche Kosten anderes Destillat 2 in €/ LA</t>
  </si>
  <si>
    <t>Kosten von Zusatzstoffen 1 in € je kg/ L</t>
  </si>
  <si>
    <t>Kosten von Zusatzstoffen 2 in € je kg/ L</t>
  </si>
  <si>
    <t>Lohnkosten Saftherstellung</t>
  </si>
  <si>
    <t>Variable Kosten der Schlempebeseitigung je Abtrieb</t>
  </si>
  <si>
    <t>Wieviel LA Geist/ Feinbr./ Lohnbr. werden im Jahr im Ø produziert?</t>
  </si>
  <si>
    <t>Tatsächliche Kosten des Zuckers in € je kg</t>
  </si>
  <si>
    <t>Ausbeuteberechnung Brennerei xy  12345678……..</t>
  </si>
  <si>
    <t xml:space="preserve">Datum: </t>
  </si>
  <si>
    <t>Registriernr. Zoll:</t>
  </si>
  <si>
    <t>Beginn:</t>
  </si>
  <si>
    <t>Ende:</t>
  </si>
  <si>
    <t>Charge:</t>
  </si>
  <si>
    <t>L</t>
  </si>
  <si>
    <t>% vol</t>
  </si>
  <si>
    <t>1. Abtrieb</t>
  </si>
  <si>
    <t>Vorlauf</t>
  </si>
  <si>
    <t>Mittellauf</t>
  </si>
  <si>
    <t>2. Abtrieb</t>
  </si>
  <si>
    <t>3. Abtrieb</t>
  </si>
  <si>
    <t>4. Abtrieb</t>
  </si>
  <si>
    <t>LA Mittellauf</t>
  </si>
  <si>
    <t>Mittellaufanteil</t>
  </si>
  <si>
    <t>LA gesamt: 100</t>
  </si>
  <si>
    <t>% Mittelllaufanteil</t>
  </si>
  <si>
    <t xml:space="preserve">Energiekosten der Heizung in €/ LA </t>
  </si>
  <si>
    <t>Tatsächliche Kosten des Monoplsprits je LA (ohne Verlust)</t>
  </si>
  <si>
    <t>Allgemeine Bedienungsanleitung</t>
  </si>
  <si>
    <t>Bei der Erstellung dieser Berechnungsdateien wurde auf eine einfache und nicht zu umfangreiche</t>
  </si>
  <si>
    <t>Datenerhebung Wert gelegt. Ziel war es trotzdem möglichst genaue Zahlen einzusetzen um</t>
  </si>
  <si>
    <t>möglichst genaue Ergebnisse zu erhalten.</t>
  </si>
  <si>
    <t>Eine noch genauere Erfassung wäre möglich, dann wäre aber die Einfachheit nicht mehr gegeben</t>
  </si>
  <si>
    <t>Ausbeuteberechnung:</t>
  </si>
  <si>
    <t xml:space="preserve">Hier kann der Brenner seine Kosten je Flasche anhand seiner </t>
  </si>
  <si>
    <t>Angaben berechnen.</t>
  </si>
  <si>
    <t>Die Chargengröße spielt dabei keine Rolle.</t>
  </si>
  <si>
    <t>Farbliche Kennzeichnung der verschiedenen Felder:</t>
  </si>
  <si>
    <t>Hinter diesen Feldern steckt ein Drop Down Menü</t>
  </si>
  <si>
    <t xml:space="preserve">Auf das Feld klicken, dann erscheint ein Pfeil. Hier kann dann ein Wert </t>
  </si>
  <si>
    <t>ausgewählt werden.</t>
  </si>
  <si>
    <r>
      <t>Diese Felder sind mit möglichst genauen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eigenen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Zahlen zu füllen.</t>
    </r>
  </si>
  <si>
    <t>Je genauer die Eingabe, desto genauer das Ergebnis.</t>
  </si>
  <si>
    <t>Sie können nicht verändert werden.</t>
  </si>
  <si>
    <t>Beim Berühren dieses Feldes mit der Maus geht ein Kommentarfeld auf</t>
  </si>
  <si>
    <t>Hier sind Daten oder Hinweise hinterlegt.</t>
  </si>
  <si>
    <t>juergen.friz@lvwo.bwl.de</t>
  </si>
  <si>
    <t>nicht überprüft. Hier muss sich der Bediener fragen: Kann dies sein?</t>
  </si>
  <si>
    <t xml:space="preserve">Begrenzende Faktoren, wie z.B. Arbeitszeit oder Füllmengen der Brennblase….. werden </t>
  </si>
  <si>
    <t>Geiste/ Gin</t>
  </si>
  <si>
    <t>Liköre</t>
  </si>
  <si>
    <t xml:space="preserve">Variable Kosten je LA verkaufsfähige Ware                                                 </t>
  </si>
  <si>
    <t>je LA</t>
  </si>
  <si>
    <t>Variable Kosten je LA</t>
  </si>
  <si>
    <t>Anteil Festkosten je LA</t>
  </si>
  <si>
    <t>Vollkosten netto je LA</t>
  </si>
  <si>
    <t>Kosten des Produktes je LA netto ohne Vermarktungskosten</t>
  </si>
  <si>
    <t>Kosten je Flasche                                                                     a. Liter</t>
  </si>
  <si>
    <t>Destillat</t>
  </si>
  <si>
    <t>Zeitaufwand Einmaischen/ Ansetzen dieser Charge in Stunden</t>
  </si>
  <si>
    <t>Tatsächlich eingesetzte Menge Rohalkohol</t>
  </si>
  <si>
    <t>Gesamte Maischemenge dieser Charge in Liter</t>
  </si>
  <si>
    <t>Tatsächlicher Alkoholverlust bei der Destillation in LA</t>
  </si>
  <si>
    <t>Endergebnis</t>
  </si>
  <si>
    <t>Zwischenergebnis</t>
  </si>
  <si>
    <t>Eine Kalkulationshilfe der                       STAATL. LEHR- UND VERSUCHSANSTALT</t>
  </si>
  <si>
    <t xml:space="preserve">                                                                      FÜR WEIN- UND OBSTBAU WEINSBERG</t>
  </si>
  <si>
    <t xml:space="preserve">Festkostenberechnung: </t>
  </si>
  <si>
    <t xml:space="preserve">Abschreibung: Brennerei- und Gebäudekosten (Pos. 1 und Pos. 3) werden durch die Jahre </t>
  </si>
  <si>
    <t xml:space="preserve"> (Pos. 2 und Pos. 4) geteilt. </t>
  </si>
  <si>
    <t>Unterhalt und Versicherung: Hier werden jährlich 1,5 % vom Anschaffungswert angesetzt</t>
  </si>
  <si>
    <t>Zinsansatz: Hier werden jährlich 0,5 % vom Anschaffungswert angesetzt</t>
  </si>
  <si>
    <t xml:space="preserve">                   (Anschaffungswert / 2 x 1%)</t>
  </si>
  <si>
    <t xml:space="preserve">Die Summe dieser jährlichen Beträge aus Abschreibung, Unterhalt und Versicherung und </t>
  </si>
  <si>
    <t>Zinsansatz werden dann durch die produzierten Liter Alkohol (Pos. 5+ Pos. 6) geteilt.</t>
  </si>
  <si>
    <t>Bei Fragen, Wünschen und Anmerkungen wenden Sie sich bitte per Mail an:</t>
  </si>
  <si>
    <t>Die Benutzung der Kalkulationshilfe erfolgt ohne Gewähr!!!!!</t>
  </si>
  <si>
    <t>Hier kann der Brenner mit Eingabe seiner Zahlen den prozentualen</t>
  </si>
  <si>
    <t>Anteil seines Mittellaufes berechnen</t>
  </si>
  <si>
    <t>Eingesetzte Menge LA</t>
  </si>
  <si>
    <t>Alkoholverlust</t>
  </si>
  <si>
    <t>abzügl. Ausbeute gesamt</t>
  </si>
  <si>
    <t>Variable Kosten je Liter Likör                                                Liter</t>
  </si>
  <si>
    <t>Verkaufsfertiger Likör in Liter</t>
  </si>
  <si>
    <t>Zeitaufwand für die Saftproduktion- und Verarbeitung in Std.</t>
  </si>
  <si>
    <t>Variable Kosten je Liter Likör</t>
  </si>
  <si>
    <t>Anteil Festkosten je Liter Likör</t>
  </si>
  <si>
    <t>Kosten des Likörs je Liter netto ohne Vermarktungskosten</t>
  </si>
  <si>
    <t>Diese Felder sind Zwischenergebnisfelder</t>
  </si>
  <si>
    <t>Alkoholkosten</t>
  </si>
  <si>
    <t>Zeitaufwand dieser Charge zum Ausmischen und Filtern in Std.</t>
  </si>
  <si>
    <t>Lohnkosten Likör ausmischen und Filtern</t>
  </si>
  <si>
    <t xml:space="preserve">           :</t>
  </si>
  <si>
    <r>
      <t xml:space="preserve">    </t>
    </r>
    <r>
      <rPr>
        <b/>
        <sz val="12"/>
        <rFont val="Arial"/>
        <family val="2"/>
      </rPr>
      <t xml:space="preserve">       :</t>
    </r>
  </si>
  <si>
    <t xml:space="preserve">Nachlauf </t>
  </si>
  <si>
    <t>LA</t>
  </si>
  <si>
    <t>5. Abtrieb</t>
  </si>
  <si>
    <t>6. Abtrieb</t>
  </si>
  <si>
    <t>Vor- und Nachlauf</t>
  </si>
  <si>
    <t>Gesamtausbeute</t>
  </si>
  <si>
    <t>Himbeergeist</t>
  </si>
  <si>
    <t>Preisans. Vor- und Nachl. z. nächsten Brand oder Verkauf in €/ LA</t>
  </si>
  <si>
    <t>abzügl. Menge Rohalkohol Vor-und Nachl. f. nächsten Abtrieb o. Verkauf</t>
  </si>
  <si>
    <t>Vollkostenkalkulation für Geiste und Gin in der Brennerei</t>
  </si>
  <si>
    <t>Allgemeine Kosten</t>
  </si>
  <si>
    <t>Allgemeine Vermarktungskosten</t>
  </si>
  <si>
    <t>Wasserzusatz gesamt</t>
  </si>
  <si>
    <t>Filtrationsmaterial</t>
  </si>
  <si>
    <t xml:space="preserve">Lohnkosten Herabsetzen/ Filtern </t>
  </si>
  <si>
    <t>Zwischensumme</t>
  </si>
  <si>
    <t>Kosten Kanister je Liter</t>
  </si>
  <si>
    <t>Zeitaufwand für Abfüllen und Etikettieren des Kanisters</t>
  </si>
  <si>
    <t>Zeitaufwand für das Verkaufen des Kanisters</t>
  </si>
  <si>
    <t>Kanisterkosten</t>
  </si>
  <si>
    <t>Lohnkosten Abfüllen/ fertigmachen Flasche</t>
  </si>
  <si>
    <t>Lohnkosten Abfüllen/ fertigmachen Kanister</t>
  </si>
  <si>
    <t>Lohnkosten Verkaufen Flasche</t>
  </si>
  <si>
    <t>Lohnkosten Verkaufen Kanister</t>
  </si>
  <si>
    <t>Zeitaufwand zum Destillat herabsetzen, kühlen und filtern in Std.</t>
  </si>
  <si>
    <r>
      <t>Endverkaufspreis je Flasche bzw. Liter in Kanister offen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rFont val="Arial"/>
        <family val="2"/>
      </rPr>
      <t>(brutto)</t>
    </r>
  </si>
  <si>
    <t>Allgemeine Kosten aus Pos. 40</t>
  </si>
  <si>
    <t>Allgemeine Vermarktungskosten Pos. 41</t>
  </si>
  <si>
    <t>Gewinnzuschlag aus Pos. 39</t>
  </si>
  <si>
    <t>Mehrwertsteuer aus Pos. 43</t>
  </si>
  <si>
    <t>1 Liter lose</t>
  </si>
  <si>
    <t>Filtrationsmaterial (Schichten) je Liter gefilterte Ware</t>
  </si>
  <si>
    <t>Tatsächliche Kosten Monopolsprit in €/ LA inkl. Alkoholsteuer</t>
  </si>
  <si>
    <t>Einkaufspreis der Flaschenausstatt. (Etikett, Kapsel) pro Stück in €</t>
  </si>
  <si>
    <t>Likör</t>
  </si>
  <si>
    <t>Kosten Zucker</t>
  </si>
  <si>
    <t>Filtrationskosten</t>
  </si>
  <si>
    <t>Gewinnzuschlag aus Pos. 34</t>
  </si>
  <si>
    <t>Allgemeine Kosten aus Pos. 35</t>
  </si>
  <si>
    <t>Allgemeine Vermarktungskosten Pos. 36</t>
  </si>
  <si>
    <t>Händlerrabatt für Wiederverkäufer Pos. 37</t>
  </si>
  <si>
    <t>Mehrwertsteuer aus Pos. 38</t>
  </si>
  <si>
    <t>Händlerrabatt bei Wiederverkäufer, Provision Handelsvertreter</t>
  </si>
  <si>
    <t>Tatsächl. Menge Rohalk. VL und NL f. nächst. Abtrieb oder Verk. in LA</t>
  </si>
  <si>
    <t>Zeitaufwand für Abfüllen und Etikettieren des Kanisters in min.</t>
  </si>
  <si>
    <t>Zeitaufwand für das Verkaufen des Kanisters in min.</t>
  </si>
  <si>
    <t>Händlerrabatt für Wiederverkäufer, Handelsvertreter Pos. 42</t>
  </si>
  <si>
    <t>Anzahl verkaufsfähiges Destillat in Flaschen</t>
  </si>
  <si>
    <t>Tatsächliche Kosten Monopolsprit in €/ LA inkl. Alkoholsteuer,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</si>
</sst>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0.0"/>
    <numFmt numFmtId="165" formatCode="_-* #,##0.00\ [$€-407]_-;\-* #,##0.00\ [$€-407]_-;_-* &quot;-&quot;??\ [$€-407]_-;_-@_-"/>
    <numFmt numFmtId="166" formatCode="0.0%"/>
    <numFmt numFmtId="167" formatCode="#,##0.00\ &quot;€&quot;"/>
    <numFmt numFmtId="168" formatCode="#,##0.00\ [$€-407];\-#,##0.00\ [$€-407]"/>
    <numFmt numFmtId="169" formatCode="#,##0.0_ ;\-#,##0.0\ "/>
  </numFmts>
  <fonts count="27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Arial"/>
      <family val="2"/>
    </font>
    <font>
      <b/>
      <sz val="2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b/>
      <sz val="8"/>
      <color theme="1"/>
      <name val="Arial Black"/>
      <family val="2"/>
    </font>
    <font>
      <b/>
      <sz val="12"/>
      <color indexed="81"/>
      <name val="Tahoma"/>
      <family val="2"/>
    </font>
    <font>
      <b/>
      <sz val="10"/>
      <name val="Arial"/>
      <family val="2"/>
    </font>
    <font>
      <sz val="14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rgb="FF000000"/>
      </patternFill>
    </fill>
  </fills>
  <borders count="16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rgb="FF0070C0"/>
      </left>
      <right style="hair">
        <color auto="1"/>
      </right>
      <top style="thick">
        <color rgb="FF0070C0"/>
      </top>
      <bottom style="hair">
        <color auto="1"/>
      </bottom>
      <diagonal/>
    </border>
    <border>
      <left style="hair">
        <color auto="1"/>
      </left>
      <right style="thick">
        <color rgb="FF0070C0"/>
      </right>
      <top style="thick">
        <color rgb="FF0070C0"/>
      </top>
      <bottom style="hair">
        <color auto="1"/>
      </bottom>
      <diagonal/>
    </border>
    <border>
      <left style="thick">
        <color rgb="FF0070C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rgb="FF0070C0"/>
      </right>
      <top style="hair">
        <color auto="1"/>
      </top>
      <bottom style="hair">
        <color auto="1"/>
      </bottom>
      <diagonal/>
    </border>
    <border>
      <left style="thick">
        <color rgb="FF0070C0"/>
      </left>
      <right style="hair">
        <color auto="1"/>
      </right>
      <top style="hair">
        <color auto="1"/>
      </top>
      <bottom style="thick">
        <color rgb="FF0070C0"/>
      </bottom>
      <diagonal/>
    </border>
    <border>
      <left style="hair">
        <color auto="1"/>
      </left>
      <right style="thick">
        <color rgb="FF0070C0"/>
      </right>
      <top style="hair">
        <color auto="1"/>
      </top>
      <bottom style="thick">
        <color rgb="FF0070C0"/>
      </bottom>
      <diagonal/>
    </border>
    <border>
      <left style="thick">
        <color rgb="FF00B050"/>
      </left>
      <right style="hair">
        <color auto="1"/>
      </right>
      <top style="thick">
        <color rgb="FF00B05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rgb="FF00B050"/>
      </top>
      <bottom style="hair">
        <color auto="1"/>
      </bottom>
      <diagonal/>
    </border>
    <border>
      <left style="hair">
        <color auto="1"/>
      </left>
      <right style="thick">
        <color rgb="FF00B050"/>
      </right>
      <top style="thick">
        <color rgb="FF00B050"/>
      </top>
      <bottom style="hair">
        <color auto="1"/>
      </bottom>
      <diagonal/>
    </border>
    <border>
      <left style="thick">
        <color rgb="FF00B05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rgb="FF00B050"/>
      </right>
      <top style="hair">
        <color auto="1"/>
      </top>
      <bottom style="hair">
        <color auto="1"/>
      </bottom>
      <diagonal/>
    </border>
    <border>
      <left style="thick">
        <color rgb="FF00B050"/>
      </left>
      <right style="hair">
        <color auto="1"/>
      </right>
      <top style="hair">
        <color auto="1"/>
      </top>
      <bottom style="thick">
        <color rgb="FF00B05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rgb="FF00B050"/>
      </bottom>
      <diagonal/>
    </border>
    <border>
      <left style="hair">
        <color auto="1"/>
      </left>
      <right style="thick">
        <color rgb="FF00B050"/>
      </right>
      <top style="hair">
        <color auto="1"/>
      </top>
      <bottom style="thick">
        <color rgb="FF00B050"/>
      </bottom>
      <diagonal/>
    </border>
    <border>
      <left style="thick">
        <color rgb="FFFF0000"/>
      </left>
      <right style="hair">
        <color auto="1"/>
      </right>
      <top style="thick">
        <color rgb="FFFF0000"/>
      </top>
      <bottom style="hair">
        <color auto="1"/>
      </bottom>
      <diagonal/>
    </border>
    <border>
      <left style="thick">
        <color rgb="FFFF000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rgb="FFFF0000"/>
      </left>
      <right style="hair">
        <color auto="1"/>
      </right>
      <top style="thick">
        <color rgb="FFFF0000"/>
      </top>
      <bottom style="thick">
        <color rgb="FFFF0000"/>
      </bottom>
      <diagonal/>
    </border>
    <border>
      <left style="hair">
        <color auto="1"/>
      </left>
      <right style="hair">
        <color auto="1"/>
      </right>
      <top style="thick">
        <color rgb="FFFF0000"/>
      </top>
      <bottom style="thick">
        <color rgb="FFFF0000"/>
      </bottom>
      <diagonal/>
    </border>
    <border>
      <left style="hair">
        <color auto="1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theme="9" tint="-0.499984740745262"/>
      </left>
      <right style="hair">
        <color auto="1"/>
      </right>
      <top style="thick">
        <color theme="9" tint="-0.499984740745262"/>
      </top>
      <bottom style="hair">
        <color auto="1"/>
      </bottom>
      <diagonal/>
    </border>
    <border>
      <left style="hair">
        <color auto="1"/>
      </left>
      <right style="thick">
        <color theme="9" tint="-0.499984740745262"/>
      </right>
      <top style="thick">
        <color theme="9" tint="-0.499984740745262"/>
      </top>
      <bottom style="hair">
        <color auto="1"/>
      </bottom>
      <diagonal/>
    </border>
    <border>
      <left style="thick">
        <color theme="9" tint="-0.499984740745262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theme="9" tint="-0.499984740745262"/>
      </right>
      <top style="hair">
        <color auto="1"/>
      </top>
      <bottom style="hair">
        <color auto="1"/>
      </bottom>
      <diagonal/>
    </border>
    <border>
      <left style="thick">
        <color theme="9" tint="-0.499984740745262"/>
      </left>
      <right style="hair">
        <color auto="1"/>
      </right>
      <top style="hair">
        <color auto="1"/>
      </top>
      <bottom style="thick">
        <color theme="9" tint="-0.499984740745262"/>
      </bottom>
      <diagonal/>
    </border>
    <border>
      <left style="hair">
        <color auto="1"/>
      </left>
      <right style="thick">
        <color theme="9" tint="-0.499984740745262"/>
      </right>
      <top style="hair">
        <color auto="1"/>
      </top>
      <bottom style="thick">
        <color theme="9" tint="-0.499984740745262"/>
      </bottom>
      <diagonal/>
    </border>
    <border>
      <left style="thick">
        <color rgb="FF0070C0"/>
      </left>
      <right style="hair">
        <color auto="1"/>
      </right>
      <top style="hair">
        <color auto="1"/>
      </top>
      <bottom/>
      <diagonal/>
    </border>
    <border>
      <left style="thick">
        <color rgb="FF00B050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ck">
        <color rgb="FF00B050"/>
      </right>
      <top style="hair">
        <color auto="1"/>
      </top>
      <bottom/>
      <diagonal/>
    </border>
    <border>
      <left/>
      <right/>
      <top/>
      <bottom style="thick">
        <color rgb="FF00B050"/>
      </bottom>
      <diagonal/>
    </border>
    <border>
      <left style="thick">
        <color rgb="FF92D050"/>
      </left>
      <right style="hair">
        <color auto="1"/>
      </right>
      <top style="thick">
        <color rgb="FF92D05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rgb="FF92D050"/>
      </top>
      <bottom style="hair">
        <color auto="1"/>
      </bottom>
      <diagonal/>
    </border>
    <border>
      <left style="hair">
        <color auto="1"/>
      </left>
      <right style="thick">
        <color rgb="FF92D050"/>
      </right>
      <top style="thick">
        <color rgb="FF92D050"/>
      </top>
      <bottom style="hair">
        <color auto="1"/>
      </bottom>
      <diagonal/>
    </border>
    <border>
      <left style="thick">
        <color rgb="FF92D05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rgb="FF92D050"/>
      </right>
      <top style="hair">
        <color auto="1"/>
      </top>
      <bottom style="hair">
        <color auto="1"/>
      </bottom>
      <diagonal/>
    </border>
    <border>
      <left/>
      <right style="thick">
        <color rgb="FF92D050"/>
      </right>
      <top/>
      <bottom/>
      <diagonal/>
    </border>
    <border>
      <left style="hair">
        <color auto="1"/>
      </left>
      <right/>
      <top style="thick">
        <color rgb="FF0070C0"/>
      </top>
      <bottom style="hair">
        <color auto="1"/>
      </bottom>
      <diagonal/>
    </border>
    <border>
      <left/>
      <right style="hair">
        <color auto="1"/>
      </right>
      <top style="thick">
        <color rgb="FF0070C0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ck">
        <color rgb="FF0070C0"/>
      </bottom>
      <diagonal/>
    </border>
    <border>
      <left/>
      <right style="hair">
        <color auto="1"/>
      </right>
      <top style="hair">
        <color auto="1"/>
      </top>
      <bottom style="thick">
        <color rgb="FF0070C0"/>
      </bottom>
      <diagonal/>
    </border>
    <border>
      <left style="thick">
        <color rgb="FF00B0F0"/>
      </left>
      <right style="hair">
        <color theme="1"/>
      </right>
      <top style="thick">
        <color rgb="FF00B0F0"/>
      </top>
      <bottom style="hair">
        <color theme="1"/>
      </bottom>
      <diagonal/>
    </border>
    <border>
      <left style="hair">
        <color theme="1"/>
      </left>
      <right/>
      <top style="thick">
        <color rgb="FF00B0F0"/>
      </top>
      <bottom style="hair">
        <color theme="1"/>
      </bottom>
      <diagonal/>
    </border>
    <border>
      <left/>
      <right style="hair">
        <color theme="1"/>
      </right>
      <top style="thick">
        <color rgb="FF00B0F0"/>
      </top>
      <bottom style="hair">
        <color theme="1"/>
      </bottom>
      <diagonal/>
    </border>
    <border>
      <left style="hair">
        <color theme="1"/>
      </left>
      <right style="thick">
        <color rgb="FF00B0F0"/>
      </right>
      <top style="thick">
        <color rgb="FF00B0F0"/>
      </top>
      <bottom style="hair">
        <color theme="1"/>
      </bottom>
      <diagonal/>
    </border>
    <border>
      <left style="thick">
        <color rgb="FF00B0F0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ck">
        <color rgb="FF00B0F0"/>
      </right>
      <top style="hair">
        <color theme="1"/>
      </top>
      <bottom style="hair">
        <color theme="1"/>
      </bottom>
      <diagonal/>
    </border>
    <border>
      <left style="thick">
        <color rgb="FF00B0F0"/>
      </left>
      <right style="hair">
        <color theme="1"/>
      </right>
      <top style="hair">
        <color theme="1"/>
      </top>
      <bottom style="thick">
        <color rgb="FF00B0F0"/>
      </bottom>
      <diagonal/>
    </border>
    <border>
      <left style="hair">
        <color theme="1"/>
      </left>
      <right/>
      <top style="hair">
        <color theme="1"/>
      </top>
      <bottom style="thick">
        <color rgb="FF00B0F0"/>
      </bottom>
      <diagonal/>
    </border>
    <border>
      <left/>
      <right style="hair">
        <color theme="1"/>
      </right>
      <top style="hair">
        <color theme="1"/>
      </top>
      <bottom style="thick">
        <color rgb="FF00B0F0"/>
      </bottom>
      <diagonal/>
    </border>
    <border>
      <left style="hair">
        <color theme="1"/>
      </left>
      <right style="thick">
        <color rgb="FF00B0F0"/>
      </right>
      <top style="hair">
        <color theme="1"/>
      </top>
      <bottom style="thick">
        <color rgb="FF00B0F0"/>
      </bottom>
      <diagonal/>
    </border>
    <border>
      <left style="thick">
        <color rgb="FF0070C0"/>
      </left>
      <right style="hair">
        <color theme="1"/>
      </right>
      <top style="thick">
        <color rgb="FF0070C0"/>
      </top>
      <bottom style="hair">
        <color theme="1"/>
      </bottom>
      <diagonal/>
    </border>
    <border>
      <left style="hair">
        <color theme="1"/>
      </left>
      <right/>
      <top style="thick">
        <color rgb="FF0070C0"/>
      </top>
      <bottom style="hair">
        <color theme="1"/>
      </bottom>
      <diagonal/>
    </border>
    <border>
      <left/>
      <right style="hair">
        <color theme="1"/>
      </right>
      <top style="thick">
        <color rgb="FF0070C0"/>
      </top>
      <bottom style="hair">
        <color theme="1"/>
      </bottom>
      <diagonal/>
    </border>
    <border>
      <left style="hair">
        <color theme="1"/>
      </left>
      <right style="thick">
        <color rgb="FF0070C0"/>
      </right>
      <top style="thick">
        <color rgb="FF0070C0"/>
      </top>
      <bottom style="hair">
        <color theme="1"/>
      </bottom>
      <diagonal/>
    </border>
    <border>
      <left style="thick">
        <color rgb="FF0070C0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ck">
        <color rgb="FF0070C0"/>
      </right>
      <top style="hair">
        <color theme="1"/>
      </top>
      <bottom style="hair">
        <color theme="1"/>
      </bottom>
      <diagonal/>
    </border>
    <border>
      <left style="thick">
        <color rgb="FF0070C0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 style="hair">
        <color theme="1"/>
      </top>
      <bottom style="thick">
        <color rgb="FF0070C0"/>
      </bottom>
      <diagonal/>
    </border>
    <border>
      <left/>
      <right style="hair">
        <color theme="1"/>
      </right>
      <top style="hair">
        <color theme="1"/>
      </top>
      <bottom style="thick">
        <color rgb="FF0070C0"/>
      </bottom>
      <diagonal/>
    </border>
    <border>
      <left style="hair">
        <color theme="1"/>
      </left>
      <right style="thick">
        <color rgb="FF0070C0"/>
      </right>
      <top style="hair">
        <color theme="1"/>
      </top>
      <bottom/>
      <diagonal/>
    </border>
    <border>
      <left style="hair">
        <color auto="1"/>
      </left>
      <right/>
      <top style="thick">
        <color rgb="FF00B050"/>
      </top>
      <bottom style="hair">
        <color auto="1"/>
      </bottom>
      <diagonal/>
    </border>
    <border>
      <left/>
      <right style="hair">
        <color auto="1"/>
      </right>
      <top style="thick">
        <color rgb="FF00B050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ck">
        <color rgb="FF00B050"/>
      </bottom>
      <diagonal/>
    </border>
    <border>
      <left style="hair">
        <color auto="1"/>
      </left>
      <right/>
      <top style="hair">
        <color auto="1"/>
      </top>
      <bottom style="thick">
        <color rgb="FF00B050"/>
      </bottom>
      <diagonal/>
    </border>
    <border>
      <left style="hair">
        <color auto="1"/>
      </left>
      <right/>
      <top style="thick">
        <color theme="9" tint="-0.499984740745262"/>
      </top>
      <bottom style="hair">
        <color auto="1"/>
      </bottom>
      <diagonal/>
    </border>
    <border>
      <left/>
      <right style="hair">
        <color auto="1"/>
      </right>
      <top style="thick">
        <color theme="9" tint="-0.499984740745262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ck">
        <color theme="9" tint="-0.499984740745262"/>
      </bottom>
      <diagonal/>
    </border>
    <border>
      <left/>
      <right style="hair">
        <color auto="1"/>
      </right>
      <top style="hair">
        <color auto="1"/>
      </top>
      <bottom style="thick">
        <color theme="9" tint="-0.499984740745262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ck">
        <color rgb="FF00B050"/>
      </left>
      <right style="hair">
        <color auto="1"/>
      </right>
      <top style="hair">
        <color auto="1"/>
      </top>
      <bottom style="thick">
        <color rgb="FFFF0000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ck">
        <color rgb="FF0070C0"/>
      </right>
      <top style="hair">
        <color auto="1"/>
      </top>
      <bottom/>
      <diagonal/>
    </border>
    <border>
      <left style="thick">
        <color rgb="FF0070C0"/>
      </left>
      <right style="hair">
        <color auto="1"/>
      </right>
      <top style="thick">
        <color rgb="FF0070C0"/>
      </top>
      <bottom style="thick">
        <color rgb="FF0070C0"/>
      </bottom>
      <diagonal/>
    </border>
    <border>
      <left style="hair">
        <color auto="1"/>
      </left>
      <right/>
      <top style="thick">
        <color rgb="FF0070C0"/>
      </top>
      <bottom style="thick">
        <color rgb="FF0070C0"/>
      </bottom>
      <diagonal/>
    </border>
    <border>
      <left/>
      <right style="hair">
        <color auto="1"/>
      </right>
      <top style="thick">
        <color rgb="FF0070C0"/>
      </top>
      <bottom style="thick">
        <color rgb="FF0070C0"/>
      </bottom>
      <diagonal/>
    </border>
    <border>
      <left style="hair">
        <color auto="1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B050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ck">
        <color rgb="FF00B050"/>
      </right>
      <top style="thin">
        <color indexed="64"/>
      </top>
      <bottom style="hair">
        <color auto="1"/>
      </bottom>
      <diagonal/>
    </border>
    <border>
      <left style="thick">
        <color rgb="FFFF0000"/>
      </left>
      <right style="hair">
        <color auto="1"/>
      </right>
      <top style="hair">
        <color auto="1"/>
      </top>
      <bottom style="thick">
        <color rgb="FFFF0000"/>
      </bottom>
      <diagonal/>
    </border>
    <border>
      <left style="thick">
        <color rgb="FF92D050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rgb="FF92D050"/>
      </right>
      <top/>
      <bottom style="hair">
        <color auto="1"/>
      </bottom>
      <diagonal/>
    </border>
    <border>
      <left style="thick">
        <color rgb="FF92D050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ck">
        <color rgb="FF92D050"/>
      </right>
      <top style="hair">
        <color auto="1"/>
      </top>
      <bottom/>
      <diagonal/>
    </border>
    <border>
      <left style="thick">
        <color rgb="FF92D050"/>
      </left>
      <right style="hair">
        <color auto="1"/>
      </right>
      <top style="hair">
        <color auto="1"/>
      </top>
      <bottom style="thick">
        <color rgb="FF00B050"/>
      </bottom>
      <diagonal/>
    </border>
    <border>
      <left style="hair">
        <color auto="1"/>
      </left>
      <right style="thick">
        <color rgb="FF92D050"/>
      </right>
      <top style="hair">
        <color auto="1"/>
      </top>
      <bottom style="thick">
        <color rgb="FF00B05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rgb="FF00B050"/>
      </left>
      <right style="hair">
        <color auto="1"/>
      </right>
      <top/>
      <bottom style="thick">
        <color rgb="FF00B050"/>
      </bottom>
      <diagonal/>
    </border>
    <border>
      <left style="hair">
        <color auto="1"/>
      </left>
      <right style="hair">
        <color auto="1"/>
      </right>
      <top/>
      <bottom style="thick">
        <color rgb="FF00B050"/>
      </bottom>
      <diagonal/>
    </border>
    <border>
      <left style="hair">
        <color auto="1"/>
      </left>
      <right style="thick">
        <color rgb="FF00B050"/>
      </right>
      <top/>
      <bottom style="thick">
        <color rgb="FF00B050"/>
      </bottom>
      <diagonal/>
    </border>
    <border>
      <left style="thick">
        <color rgb="FF00B050"/>
      </left>
      <right style="hair">
        <color auto="1"/>
      </right>
      <top style="thin">
        <color auto="1"/>
      </top>
      <bottom style="thick">
        <color rgb="FF00B050"/>
      </bottom>
      <diagonal/>
    </border>
    <border>
      <left style="thick">
        <color rgb="FF00B050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ck">
        <color rgb="FF00B050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ck">
        <color rgb="FF00B050"/>
      </bottom>
      <diagonal/>
    </border>
    <border>
      <left style="hair">
        <color auto="1"/>
      </left>
      <right style="thick">
        <color rgb="FF00B050"/>
      </right>
      <top style="thin">
        <color auto="1"/>
      </top>
      <bottom style="thick">
        <color rgb="FF00B050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theme="9" tint="-0.499984740745262"/>
      </bottom>
      <diagonal/>
    </border>
    <border>
      <left style="hair">
        <color auto="1"/>
      </left>
      <right style="thick">
        <color theme="9" tint="-0.499984740745262"/>
      </right>
      <top style="hair">
        <color auto="1"/>
      </top>
      <bottom/>
      <diagonal/>
    </border>
    <border>
      <left style="thick">
        <color rgb="FF00B050"/>
      </left>
      <right style="thick">
        <color rgb="FF00B050"/>
      </right>
      <top style="hair">
        <color auto="1"/>
      </top>
      <bottom style="hair">
        <color auto="1"/>
      </bottom>
      <diagonal/>
    </border>
    <border>
      <left style="thick">
        <color rgb="FFFF0000"/>
      </left>
      <right style="thick">
        <color rgb="FFFF0000"/>
      </right>
      <top style="hair">
        <color auto="1"/>
      </top>
      <bottom style="thick">
        <color rgb="FFFF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rgb="FFFF0000"/>
      </bottom>
      <diagonal/>
    </border>
    <border>
      <left style="thick">
        <color rgb="FFFF0000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ck">
        <color rgb="FFFF0000"/>
      </left>
      <right style="hair">
        <color auto="1"/>
      </right>
      <top style="hair">
        <color auto="1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hair">
        <color auto="1"/>
      </bottom>
      <diagonal/>
    </border>
    <border>
      <left style="thick">
        <color rgb="FFFF0000"/>
      </left>
      <right style="thick">
        <color rgb="FFFF0000"/>
      </right>
      <top style="hair">
        <color auto="1"/>
      </top>
      <bottom style="hair">
        <color auto="1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hair">
        <color auto="1"/>
      </bottom>
      <diagonal/>
    </border>
    <border>
      <left style="thick">
        <color rgb="FF00B050"/>
      </left>
      <right style="thick">
        <color rgb="FF00B050"/>
      </right>
      <top style="hair">
        <color auto="1"/>
      </top>
      <bottom style="thick">
        <color rgb="FFFF0000"/>
      </bottom>
      <diagonal/>
    </border>
    <border diagonalUp="1" diagonalDown="1">
      <left style="thick">
        <color rgb="FF00B050"/>
      </left>
      <right style="thick">
        <color rgb="FF00B050"/>
      </right>
      <top style="hair">
        <color auto="1"/>
      </top>
      <bottom style="hair">
        <color auto="1"/>
      </bottom>
      <diagonal style="hair">
        <color auto="1"/>
      </diagonal>
    </border>
    <border>
      <left style="thick">
        <color rgb="FF00B050"/>
      </left>
      <right/>
      <top/>
      <bottom/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hair">
        <color auto="1"/>
      </bottom>
      <diagonal/>
    </border>
    <border>
      <left style="thick">
        <color rgb="FFFF0000"/>
      </left>
      <right style="thick">
        <color rgb="FFFF0000"/>
      </right>
      <top style="hair">
        <color auto="1"/>
      </top>
      <bottom/>
      <diagonal/>
    </border>
    <border>
      <left style="thick">
        <color rgb="FF00B050"/>
      </left>
      <right style="hair">
        <color auto="1"/>
      </right>
      <top style="hair">
        <color auto="1"/>
      </top>
      <bottom style="thick">
        <color theme="9" tint="-0.499984740745262"/>
      </bottom>
      <diagonal/>
    </border>
    <border>
      <left style="hair">
        <color auto="1"/>
      </left>
      <right style="thick">
        <color rgb="FF00B050"/>
      </right>
      <top style="hair">
        <color auto="1"/>
      </top>
      <bottom style="thick">
        <color theme="9" tint="-0.499984740745262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ck">
        <color rgb="FFFF0000"/>
      </bottom>
      <diagonal/>
    </border>
    <border diagonalUp="1" diagonalDown="1">
      <left style="hair">
        <color auto="1"/>
      </left>
      <right/>
      <top style="hair">
        <color auto="1"/>
      </top>
      <bottom style="hair">
        <color auto="1"/>
      </bottom>
      <diagonal style="hair">
        <color auto="1"/>
      </diagonal>
    </border>
    <border diagonalUp="1" diagonalDown="1">
      <left style="hair">
        <color auto="1"/>
      </left>
      <right/>
      <top style="hair">
        <color auto="1"/>
      </top>
      <bottom style="thick">
        <color rgb="FFFF0000"/>
      </bottom>
      <diagonal style="hair">
        <color auto="1"/>
      </diagonal>
    </border>
    <border>
      <left/>
      <right/>
      <top style="thick">
        <color rgb="FF0070C0"/>
      </top>
      <bottom style="thick">
        <color rgb="FF0070C0"/>
      </bottom>
      <diagonal/>
    </border>
    <border>
      <left style="thick">
        <color rgb="FF00B050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ck">
        <color rgb="FF00B050"/>
      </right>
      <top style="hair">
        <color auto="1"/>
      </top>
      <bottom style="thin">
        <color auto="1"/>
      </bottom>
      <diagonal/>
    </border>
    <border>
      <left/>
      <right style="thick">
        <color rgb="FF00B050"/>
      </right>
      <top/>
      <bottom/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4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450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1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Alignment="1"/>
    <xf numFmtId="2" fontId="0" fillId="0" borderId="0" xfId="0" applyNumberFormat="1"/>
    <xf numFmtId="0" fontId="0" fillId="0" borderId="0" xfId="0" applyFill="1"/>
    <xf numFmtId="1" fontId="0" fillId="0" borderId="0" xfId="0" applyNumberFormat="1"/>
    <xf numFmtId="0" fontId="1" fillId="0" borderId="5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1" xfId="0" applyFont="1" applyBorder="1"/>
    <xf numFmtId="0" fontId="1" fillId="0" borderId="14" xfId="0" applyFont="1" applyBorder="1"/>
    <xf numFmtId="0" fontId="0" fillId="0" borderId="0" xfId="0" applyBorder="1" applyAlignment="1">
      <alignment horizontal="left"/>
    </xf>
    <xf numFmtId="0" fontId="1" fillId="0" borderId="16" xfId="0" applyFont="1" applyBorder="1"/>
    <xf numFmtId="0" fontId="1" fillId="0" borderId="24" xfId="0" applyFont="1" applyBorder="1"/>
    <xf numFmtId="0" fontId="1" fillId="0" borderId="26" xfId="0" applyFont="1" applyBorder="1"/>
    <xf numFmtId="0" fontId="1" fillId="0" borderId="28" xfId="0" applyFont="1" applyBorder="1"/>
    <xf numFmtId="0" fontId="1" fillId="0" borderId="30" xfId="0" applyFont="1" applyBorder="1"/>
    <xf numFmtId="0" fontId="1" fillId="0" borderId="21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31" xfId="0" applyFont="1" applyBorder="1"/>
    <xf numFmtId="0" fontId="1" fillId="0" borderId="37" xfId="0" applyFont="1" applyBorder="1"/>
    <xf numFmtId="44" fontId="0" fillId="3" borderId="6" xfId="1" applyFont="1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right"/>
      <protection locked="0"/>
    </xf>
    <xf numFmtId="44" fontId="0" fillId="3" borderId="8" xfId="1" applyFont="1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right"/>
      <protection locked="0"/>
    </xf>
    <xf numFmtId="164" fontId="0" fillId="3" borderId="8" xfId="2" applyNumberFormat="1" applyFont="1" applyFill="1" applyBorder="1" applyAlignment="1" applyProtection="1">
      <alignment horizontal="right"/>
      <protection locked="0"/>
    </xf>
    <xf numFmtId="0" fontId="0" fillId="3" borderId="15" xfId="0" applyFill="1" applyBorder="1" applyAlignment="1" applyProtection="1">
      <alignment horizontal="right"/>
      <protection locked="0"/>
    </xf>
    <xf numFmtId="44" fontId="0" fillId="3" borderId="15" xfId="1" applyFont="1" applyFill="1" applyBorder="1" applyAlignment="1" applyProtection="1">
      <alignment horizontal="right"/>
      <protection locked="0"/>
    </xf>
    <xf numFmtId="0" fontId="0" fillId="4" borderId="15" xfId="0" applyFill="1" applyBorder="1" applyAlignment="1" applyProtection="1">
      <alignment horizontal="right"/>
      <protection locked="0"/>
    </xf>
    <xf numFmtId="44" fontId="0" fillId="3" borderId="18" xfId="1" applyFont="1" applyFill="1" applyBorder="1" applyAlignment="1" applyProtection="1">
      <alignment horizontal="right"/>
      <protection locked="0"/>
    </xf>
    <xf numFmtId="0" fontId="0" fillId="3" borderId="27" xfId="0" applyFill="1" applyBorder="1" applyAlignment="1" applyProtection="1">
      <alignment horizontal="right"/>
      <protection locked="0"/>
    </xf>
    <xf numFmtId="9" fontId="0" fillId="3" borderId="27" xfId="2" applyFont="1" applyFill="1" applyBorder="1" applyAlignment="1" applyProtection="1">
      <alignment horizontal="right"/>
      <protection locked="0"/>
    </xf>
    <xf numFmtId="9" fontId="0" fillId="3" borderId="29" xfId="2" applyFont="1" applyFill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0" fillId="3" borderId="48" xfId="0" applyFill="1" applyBorder="1" applyAlignment="1" applyProtection="1">
      <alignment horizontal="right"/>
      <protection locked="0"/>
    </xf>
    <xf numFmtId="0" fontId="0" fillId="3" borderId="52" xfId="0" applyFill="1" applyBorder="1" applyAlignment="1" applyProtection="1">
      <alignment horizontal="right"/>
      <protection locked="0"/>
    </xf>
    <xf numFmtId="0" fontId="0" fillId="3" borderId="62" xfId="0" applyFill="1" applyBorder="1" applyAlignment="1" applyProtection="1">
      <alignment horizontal="right"/>
      <protection locked="0"/>
    </xf>
    <xf numFmtId="44" fontId="0" fillId="3" borderId="60" xfId="1" applyFont="1" applyFill="1" applyBorder="1" applyAlignment="1" applyProtection="1">
      <alignment horizontal="left"/>
      <protection locked="0"/>
    </xf>
    <xf numFmtId="165" fontId="0" fillId="3" borderId="62" xfId="0" applyNumberFormat="1" applyFill="1" applyBorder="1" applyAlignment="1" applyProtection="1">
      <alignment horizontal="right"/>
      <protection locked="0"/>
    </xf>
    <xf numFmtId="44" fontId="0" fillId="3" borderId="62" xfId="1" applyFont="1" applyFill="1" applyBorder="1" applyAlignment="1" applyProtection="1">
      <alignment horizontal="left"/>
      <protection locked="0"/>
    </xf>
    <xf numFmtId="0" fontId="0" fillId="4" borderId="13" xfId="0" applyFill="1" applyBorder="1" applyAlignment="1" applyProtection="1">
      <alignment horizontal="right"/>
      <protection locked="0"/>
    </xf>
    <xf numFmtId="0" fontId="1" fillId="0" borderId="79" xfId="0" applyFont="1" applyBorder="1"/>
    <xf numFmtId="0" fontId="8" fillId="6" borderId="1" xfId="0" applyFont="1" applyFill="1" applyBorder="1" applyAlignment="1" applyProtection="1">
      <alignment horizontal="center" vertical="center"/>
      <protection locked="0"/>
    </xf>
    <xf numFmtId="164" fontId="0" fillId="2" borderId="38" xfId="0" applyNumberFormat="1" applyFill="1" applyBorder="1" applyAlignment="1" applyProtection="1">
      <alignment horizontal="right"/>
      <protection hidden="1"/>
    </xf>
    <xf numFmtId="0" fontId="1" fillId="5" borderId="13" xfId="0" applyFont="1" applyFill="1" applyBorder="1" applyAlignment="1" applyProtection="1">
      <alignment horizontal="right"/>
      <protection hidden="1"/>
    </xf>
    <xf numFmtId="0" fontId="0" fillId="3" borderId="66" xfId="0" applyFill="1" applyBorder="1" applyAlignment="1" applyProtection="1">
      <alignment horizontal="right"/>
      <protection locked="0"/>
    </xf>
    <xf numFmtId="165" fontId="0" fillId="2" borderId="15" xfId="0" applyNumberFormat="1" applyFill="1" applyBorder="1" applyAlignment="1" applyProtection="1">
      <alignment horizontal="left"/>
      <protection hidden="1"/>
    </xf>
    <xf numFmtId="0" fontId="1" fillId="0" borderId="84" xfId="0" applyFont="1" applyBorder="1"/>
    <xf numFmtId="0" fontId="1" fillId="7" borderId="16" xfId="0" applyFont="1" applyFill="1" applyBorder="1"/>
    <xf numFmtId="165" fontId="0" fillId="3" borderId="8" xfId="0" applyNumberFormat="1" applyFill="1" applyBorder="1" applyAlignment="1" applyProtection="1">
      <alignment horizontal="right"/>
      <protection locked="0"/>
    </xf>
    <xf numFmtId="0" fontId="1" fillId="0" borderId="88" xfId="0" applyFont="1" applyBorder="1"/>
    <xf numFmtId="164" fontId="0" fillId="2" borderId="89" xfId="0" applyNumberFormat="1" applyFill="1" applyBorder="1" applyAlignment="1" applyProtection="1">
      <alignment horizontal="right"/>
      <protection hidden="1"/>
    </xf>
    <xf numFmtId="0" fontId="0" fillId="3" borderId="15" xfId="0" applyFill="1" applyBorder="1" applyAlignment="1">
      <alignment horizontal="right"/>
    </xf>
    <xf numFmtId="44" fontId="0" fillId="0" borderId="0" xfId="0" applyNumberFormat="1"/>
    <xf numFmtId="0" fontId="1" fillId="0" borderId="90" xfId="0" applyFont="1" applyBorder="1"/>
    <xf numFmtId="1" fontId="0" fillId="2" borderId="91" xfId="0" applyNumberFormat="1" applyFill="1" applyBorder="1" applyAlignment="1" applyProtection="1">
      <alignment horizontal="right"/>
      <protection hidden="1"/>
    </xf>
    <xf numFmtId="0" fontId="4" fillId="4" borderId="0" xfId="0" applyFont="1" applyFill="1"/>
    <xf numFmtId="0" fontId="4" fillId="3" borderId="0" xfId="0" applyFont="1" applyFill="1"/>
    <xf numFmtId="0" fontId="4" fillId="7" borderId="0" xfId="0" applyFont="1" applyFill="1"/>
    <xf numFmtId="0" fontId="4" fillId="2" borderId="0" xfId="0" applyFont="1" applyFill="1"/>
    <xf numFmtId="0" fontId="6" fillId="0" borderId="0" xfId="0" applyFont="1" applyFill="1"/>
    <xf numFmtId="0" fontId="19" fillId="0" borderId="0" xfId="0" applyFont="1" applyFill="1"/>
    <xf numFmtId="0" fontId="1" fillId="0" borderId="34" xfId="0" applyFont="1" applyBorder="1"/>
    <xf numFmtId="0" fontId="1" fillId="0" borderId="92" xfId="0" applyFont="1" applyBorder="1"/>
    <xf numFmtId="1" fontId="0" fillId="2" borderId="99" xfId="0" applyNumberFormat="1" applyFill="1" applyBorder="1" applyAlignment="1" applyProtection="1">
      <alignment horizontal="right"/>
      <protection hidden="1"/>
    </xf>
    <xf numFmtId="165" fontId="0" fillId="3" borderId="56" xfId="0" applyNumberFormat="1" applyFill="1" applyBorder="1" applyAlignment="1" applyProtection="1">
      <alignment horizontal="right"/>
      <protection locked="0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 applyProtection="1">
      <alignment horizontal="right"/>
      <protection hidden="1"/>
    </xf>
    <xf numFmtId="0" fontId="0" fillId="0" borderId="0" xfId="0" applyFill="1" applyBorder="1" applyAlignment="1">
      <alignment horizontal="left"/>
    </xf>
    <xf numFmtId="8" fontId="0" fillId="0" borderId="0" xfId="0" applyNumberFormat="1" applyFill="1" applyBorder="1" applyAlignment="1" applyProtection="1">
      <alignment horizontal="right"/>
      <protection hidden="1"/>
    </xf>
    <xf numFmtId="8" fontId="0" fillId="0" borderId="0" xfId="1" applyNumberFormat="1" applyFont="1" applyFill="1" applyBorder="1" applyAlignment="1" applyProtection="1">
      <alignment horizontal="right"/>
      <protection hidden="1"/>
    </xf>
    <xf numFmtId="8" fontId="1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ill="1" applyBorder="1"/>
    <xf numFmtId="8" fontId="0" fillId="0" borderId="0" xfId="0" applyNumberFormat="1" applyFill="1" applyBorder="1" applyAlignment="1">
      <alignment horizontal="right"/>
    </xf>
    <xf numFmtId="0" fontId="0" fillId="0" borderId="0" xfId="0" applyFont="1" applyFill="1" applyBorder="1"/>
    <xf numFmtId="7" fontId="0" fillId="0" borderId="0" xfId="0" applyNumberForma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>
      <alignment vertical="center"/>
    </xf>
    <xf numFmtId="165" fontId="1" fillId="0" borderId="0" xfId="0" applyNumberFormat="1" applyFont="1" applyFill="1" applyBorder="1" applyAlignment="1" applyProtection="1">
      <alignment horizontal="left"/>
      <protection hidden="1"/>
    </xf>
    <xf numFmtId="0" fontId="16" fillId="0" borderId="0" xfId="0" applyFont="1" applyProtection="1"/>
    <xf numFmtId="0" fontId="0" fillId="0" borderId="0" xfId="0" applyProtection="1"/>
    <xf numFmtId="0" fontId="6" fillId="4" borderId="0" xfId="0" applyFont="1" applyFill="1" applyProtection="1"/>
    <xf numFmtId="0" fontId="6" fillId="3" borderId="0" xfId="0" applyFont="1" applyFill="1" applyProtection="1"/>
    <xf numFmtId="0" fontId="6" fillId="2" borderId="0" xfId="0" applyFont="1" applyFill="1" applyProtection="1"/>
    <xf numFmtId="0" fontId="0" fillId="0" borderId="83" xfId="0" applyBorder="1" applyProtection="1"/>
    <xf numFmtId="0" fontId="0" fillId="7" borderId="0" xfId="0" applyFill="1" applyProtection="1"/>
    <xf numFmtId="0" fontId="0" fillId="0" borderId="0" xfId="0" applyFill="1" applyBorder="1" applyProtection="1"/>
    <xf numFmtId="0" fontId="1" fillId="0" borderId="0" xfId="0" applyFont="1" applyProtection="1"/>
    <xf numFmtId="0" fontId="17" fillId="0" borderId="0" xfId="3" applyProtection="1"/>
    <xf numFmtId="0" fontId="8" fillId="0" borderId="0" xfId="0" applyFont="1" applyProtection="1"/>
    <xf numFmtId="164" fontId="0" fillId="3" borderId="60" xfId="0" applyNumberFormat="1" applyFill="1" applyBorder="1" applyAlignment="1" applyProtection="1">
      <alignment horizontal="right"/>
      <protection locked="0"/>
    </xf>
    <xf numFmtId="164" fontId="0" fillId="3" borderId="62" xfId="0" applyNumberFormat="1" applyFill="1" applyBorder="1" applyAlignment="1" applyProtection="1">
      <alignment horizontal="right"/>
      <protection locked="0"/>
    </xf>
    <xf numFmtId="164" fontId="0" fillId="3" borderId="62" xfId="2" applyNumberFormat="1" applyFont="1" applyFill="1" applyBorder="1" applyAlignment="1" applyProtection="1">
      <alignment horizontal="right"/>
      <protection locked="0"/>
    </xf>
    <xf numFmtId="164" fontId="0" fillId="3" borderId="25" xfId="0" applyNumberFormat="1" applyFill="1" applyBorder="1" applyAlignment="1" applyProtection="1">
      <alignment horizontal="right"/>
      <protection locked="0"/>
    </xf>
    <xf numFmtId="0" fontId="0" fillId="2" borderId="36" xfId="0" applyFill="1" applyBorder="1" applyAlignment="1" applyProtection="1">
      <protection hidden="1"/>
    </xf>
    <xf numFmtId="164" fontId="0" fillId="2" borderId="89" xfId="0" applyNumberFormat="1" applyFill="1" applyBorder="1" applyProtection="1">
      <protection hidden="1"/>
    </xf>
    <xf numFmtId="164" fontId="0" fillId="2" borderId="38" xfId="0" applyNumberFormat="1" applyFill="1" applyBorder="1" applyProtection="1">
      <protection hidden="1"/>
    </xf>
    <xf numFmtId="44" fontId="0" fillId="3" borderId="66" xfId="1" applyFont="1" applyFill="1" applyBorder="1" applyAlignment="1" applyProtection="1">
      <alignment horizontal="right"/>
      <protection locked="0"/>
    </xf>
    <xf numFmtId="164" fontId="0" fillId="3" borderId="8" xfId="1" applyNumberFormat="1" applyFont="1" applyFill="1" applyBorder="1" applyAlignment="1" applyProtection="1">
      <alignment horizontal="right"/>
      <protection locked="0"/>
    </xf>
    <xf numFmtId="44" fontId="0" fillId="3" borderId="10" xfId="1" applyFont="1" applyFill="1" applyBorder="1" applyAlignment="1" applyProtection="1">
      <alignment horizontal="left"/>
      <protection locked="0"/>
    </xf>
    <xf numFmtId="0" fontId="0" fillId="2" borderId="13" xfId="0" applyFill="1" applyBorder="1" applyProtection="1">
      <protection hidden="1"/>
    </xf>
    <xf numFmtId="165" fontId="1" fillId="7" borderId="105" xfId="0" applyNumberFormat="1" applyFont="1" applyFill="1" applyBorder="1" applyProtection="1">
      <protection hidden="1"/>
    </xf>
    <xf numFmtId="164" fontId="0" fillId="3" borderId="78" xfId="0" applyNumberFormat="1" applyFill="1" applyBorder="1" applyAlignment="1" applyProtection="1">
      <alignment horizontal="right"/>
      <protection locked="0"/>
    </xf>
    <xf numFmtId="0" fontId="0" fillId="0" borderId="0" xfId="0" applyFont="1" applyFill="1" applyBorder="1" applyProtection="1"/>
    <xf numFmtId="0" fontId="12" fillId="8" borderId="1" xfId="0" applyFont="1" applyFill="1" applyBorder="1" applyAlignment="1" applyProtection="1">
      <alignment vertical="center"/>
      <protection locked="0"/>
    </xf>
    <xf numFmtId="0" fontId="12" fillId="0" borderId="110" xfId="0" applyFont="1" applyFill="1" applyBorder="1" applyProtection="1"/>
    <xf numFmtId="0" fontId="12" fillId="0" borderId="0" xfId="0" applyFont="1" applyFill="1" applyBorder="1" applyProtection="1"/>
    <xf numFmtId="0" fontId="12" fillId="0" borderId="112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0" fontId="12" fillId="0" borderId="117" xfId="0" applyFont="1" applyFill="1" applyBorder="1" applyAlignment="1" applyProtection="1">
      <alignment horizontal="center"/>
    </xf>
    <xf numFmtId="0" fontId="12" fillId="0" borderId="118" xfId="0" applyFont="1" applyFill="1" applyBorder="1" applyAlignment="1" applyProtection="1">
      <alignment horizontal="center"/>
    </xf>
    <xf numFmtId="0" fontId="12" fillId="0" borderId="119" xfId="0" applyFont="1" applyFill="1" applyBorder="1" applyAlignment="1" applyProtection="1">
      <alignment horizontal="center"/>
    </xf>
    <xf numFmtId="0" fontId="12" fillId="0" borderId="120" xfId="0" applyFont="1" applyFill="1" applyBorder="1" applyAlignment="1" applyProtection="1">
      <alignment horizontal="center"/>
    </xf>
    <xf numFmtId="0" fontId="12" fillId="0" borderId="121" xfId="0" applyFont="1" applyFill="1" applyBorder="1" applyAlignment="1" applyProtection="1">
      <alignment horizontal="center"/>
    </xf>
    <xf numFmtId="0" fontId="12" fillId="0" borderId="108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23" fillId="8" borderId="123" xfId="0" applyFont="1" applyFill="1" applyBorder="1" applyAlignment="1" applyProtection="1">
      <alignment horizontal="center" vertical="center"/>
      <protection locked="0"/>
    </xf>
    <xf numFmtId="0" fontId="23" fillId="8" borderId="124" xfId="0" applyFont="1" applyFill="1" applyBorder="1" applyAlignment="1" applyProtection="1">
      <alignment horizontal="center" vertical="center"/>
      <protection locked="0"/>
    </xf>
    <xf numFmtId="0" fontId="23" fillId="8" borderId="126" xfId="0" applyFont="1" applyFill="1" applyBorder="1" applyAlignment="1" applyProtection="1">
      <alignment horizontal="center" vertical="center"/>
      <protection locked="0"/>
    </xf>
    <xf numFmtId="0" fontId="13" fillId="8" borderId="123" xfId="0" applyFont="1" applyFill="1" applyBorder="1" applyAlignment="1" applyProtection="1">
      <alignment horizontal="center" vertical="center"/>
      <protection locked="0"/>
    </xf>
    <xf numFmtId="0" fontId="13" fillId="8" borderId="124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3" fillId="8" borderId="128" xfId="0" applyFont="1" applyFill="1" applyBorder="1" applyAlignment="1" applyProtection="1">
      <alignment horizontal="center" vertical="center"/>
      <protection locked="0"/>
    </xf>
    <xf numFmtId="0" fontId="23" fillId="8" borderId="1" xfId="0" applyFont="1" applyFill="1" applyBorder="1" applyAlignment="1" applyProtection="1">
      <alignment horizontal="center" vertical="center"/>
      <protection locked="0"/>
    </xf>
    <xf numFmtId="0" fontId="23" fillId="8" borderId="4" xfId="0" applyFont="1" applyFill="1" applyBorder="1" applyAlignment="1" applyProtection="1">
      <alignment horizontal="center" vertical="center"/>
      <protection locked="0"/>
    </xf>
    <xf numFmtId="0" fontId="13" fillId="8" borderId="12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23" fillId="8" borderId="1" xfId="0" applyFont="1" applyFill="1" applyBorder="1" applyAlignment="1" applyProtection="1">
      <alignment horizontal="center" vertical="center"/>
      <protection locked="0" hidden="1"/>
    </xf>
    <xf numFmtId="0" fontId="23" fillId="0" borderId="108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23" fillId="8" borderId="129" xfId="0" applyFont="1" applyFill="1" applyBorder="1" applyAlignment="1" applyProtection="1">
      <alignment horizontal="center" vertical="center"/>
      <protection locked="0"/>
    </xf>
    <xf numFmtId="0" fontId="23" fillId="8" borderId="130" xfId="0" applyFont="1" applyFill="1" applyBorder="1" applyAlignment="1" applyProtection="1">
      <alignment horizontal="center" vertical="center"/>
      <protection locked="0"/>
    </xf>
    <xf numFmtId="0" fontId="23" fillId="8" borderId="132" xfId="0" applyFont="1" applyFill="1" applyBorder="1" applyAlignment="1" applyProtection="1">
      <alignment horizontal="center" vertical="center"/>
      <protection locked="0" hidden="1"/>
    </xf>
    <xf numFmtId="0" fontId="13" fillId="8" borderId="129" xfId="0" applyFont="1" applyFill="1" applyBorder="1" applyAlignment="1" applyProtection="1">
      <alignment horizontal="center" vertical="center"/>
      <protection locked="0"/>
    </xf>
    <xf numFmtId="0" fontId="13" fillId="8" borderId="130" xfId="0" applyFont="1" applyFill="1" applyBorder="1" applyAlignment="1" applyProtection="1">
      <alignment horizontal="center" vertical="center"/>
      <protection locked="0"/>
    </xf>
    <xf numFmtId="0" fontId="0" fillId="0" borderId="134" xfId="0" applyFont="1" applyFill="1" applyBorder="1" applyAlignment="1" applyProtection="1">
      <alignment horizontal="center" vertical="center"/>
    </xf>
    <xf numFmtId="0" fontId="12" fillId="0" borderId="134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136" xfId="0" applyFont="1" applyFill="1" applyBorder="1" applyAlignment="1" applyProtection="1">
      <alignment horizontal="center" vertical="center"/>
    </xf>
    <xf numFmtId="0" fontId="0" fillId="0" borderId="137" xfId="0" applyFont="1" applyFill="1" applyBorder="1" applyAlignment="1" applyProtection="1">
      <alignment horizontal="center" vertical="center"/>
    </xf>
    <xf numFmtId="0" fontId="12" fillId="0" borderId="137" xfId="0" applyFont="1" applyFill="1" applyBorder="1" applyProtection="1"/>
    <xf numFmtId="0" fontId="25" fillId="0" borderId="83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</xf>
    <xf numFmtId="164" fontId="25" fillId="0" borderId="83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15" fillId="0" borderId="109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center" vertical="top"/>
    </xf>
    <xf numFmtId="0" fontId="13" fillId="0" borderId="109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164" fontId="15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0" fillId="0" borderId="109" xfId="0" applyFont="1" applyFill="1" applyBorder="1" applyAlignment="1" applyProtection="1">
      <alignment horizontal="center" vertical="center"/>
    </xf>
    <xf numFmtId="164" fontId="0" fillId="0" borderId="109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139" xfId="0" applyFont="1" applyFill="1" applyBorder="1" applyProtection="1"/>
    <xf numFmtId="0" fontId="9" fillId="0" borderId="0" xfId="0" applyFont="1" applyFill="1" applyBorder="1" applyAlignment="1" applyProtection="1">
      <alignment vertical="center"/>
    </xf>
    <xf numFmtId="0" fontId="12" fillId="0" borderId="1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108" xfId="0" applyFont="1" applyFill="1" applyBorder="1" applyAlignment="1" applyProtection="1">
      <alignment vertical="center"/>
    </xf>
    <xf numFmtId="0" fontId="12" fillId="0" borderId="1" xfId="0" applyFont="1" applyFill="1" applyBorder="1" applyAlignment="1" applyProtection="1">
      <alignment horizontal="center" vertical="center"/>
    </xf>
    <xf numFmtId="0" fontId="22" fillId="0" borderId="108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164" fontId="25" fillId="0" borderId="83" xfId="0" applyNumberFormat="1" applyFont="1" applyFill="1" applyBorder="1" applyAlignment="1" applyProtection="1">
      <alignment horizontal="center" vertical="center"/>
    </xf>
    <xf numFmtId="164" fontId="9" fillId="0" borderId="109" xfId="0" applyNumberFormat="1" applyFont="1" applyFill="1" applyBorder="1" applyAlignment="1" applyProtection="1">
      <alignment horizontal="center" vertical="center"/>
    </xf>
    <xf numFmtId="164" fontId="23" fillId="0" borderId="125" xfId="0" applyNumberFormat="1" applyFont="1" applyFill="1" applyBorder="1" applyAlignment="1" applyProtection="1">
      <alignment horizontal="center" vertical="center"/>
      <protection hidden="1"/>
    </xf>
    <xf numFmtId="164" fontId="23" fillId="0" borderId="127" xfId="0" applyNumberFormat="1" applyFont="1" applyFill="1" applyBorder="1" applyAlignment="1" applyProtection="1">
      <alignment horizontal="center" vertical="center"/>
      <protection hidden="1"/>
    </xf>
    <xf numFmtId="164" fontId="23" fillId="0" borderId="131" xfId="0" applyNumberFormat="1" applyFont="1" applyFill="1" applyBorder="1" applyAlignment="1" applyProtection="1">
      <alignment horizontal="center" vertical="center"/>
      <protection hidden="1"/>
    </xf>
    <xf numFmtId="164" fontId="24" fillId="0" borderId="133" xfId="0" applyNumberFormat="1" applyFont="1" applyFill="1" applyBorder="1" applyAlignment="1" applyProtection="1">
      <alignment horizontal="center" vertical="center"/>
      <protection hidden="1"/>
    </xf>
    <xf numFmtId="164" fontId="0" fillId="0" borderId="134" xfId="0" applyNumberFormat="1" applyFont="1" applyFill="1" applyBorder="1" applyProtection="1"/>
    <xf numFmtId="164" fontId="24" fillId="0" borderId="137" xfId="0" applyNumberFormat="1" applyFont="1" applyFill="1" applyBorder="1" applyAlignment="1" applyProtection="1">
      <alignment horizontal="center" vertical="center"/>
    </xf>
    <xf numFmtId="164" fontId="24" fillId="0" borderId="135" xfId="0" applyNumberFormat="1" applyFont="1" applyFill="1" applyBorder="1" applyAlignment="1" applyProtection="1">
      <alignment horizontal="center" vertical="center"/>
    </xf>
    <xf numFmtId="164" fontId="0" fillId="0" borderId="138" xfId="0" applyNumberFormat="1" applyFont="1" applyFill="1" applyBorder="1" applyAlignment="1" applyProtection="1">
      <alignment horizontal="center" vertical="center"/>
    </xf>
    <xf numFmtId="164" fontId="0" fillId="3" borderId="10" xfId="0" applyNumberFormat="1" applyFill="1" applyBorder="1" applyAlignment="1">
      <alignment horizontal="right"/>
    </xf>
    <xf numFmtId="164" fontId="0" fillId="3" borderId="82" xfId="0" applyNumberFormat="1" applyFill="1" applyBorder="1" applyAlignment="1" applyProtection="1">
      <alignment horizontal="right"/>
      <protection locked="0"/>
    </xf>
    <xf numFmtId="167" fontId="0" fillId="3" borderId="15" xfId="1" applyNumberFormat="1" applyFont="1" applyFill="1" applyBorder="1" applyAlignment="1" applyProtection="1">
      <alignment horizontal="right"/>
      <protection locked="0"/>
    </xf>
    <xf numFmtId="167" fontId="0" fillId="3" borderId="18" xfId="1" applyNumberFormat="1" applyFont="1" applyFill="1" applyBorder="1" applyAlignment="1" applyProtection="1">
      <alignment horizontal="right"/>
      <protection locked="0"/>
    </xf>
    <xf numFmtId="167" fontId="0" fillId="2" borderId="38" xfId="1" applyNumberFormat="1" applyFont="1" applyFill="1" applyBorder="1" applyAlignment="1" applyProtection="1">
      <alignment horizontal="right"/>
      <protection hidden="1"/>
    </xf>
    <xf numFmtId="167" fontId="0" fillId="3" borderId="13" xfId="1" applyNumberFormat="1" applyFont="1" applyFill="1" applyBorder="1" applyAlignment="1" applyProtection="1">
      <alignment horizontal="right"/>
      <protection locked="0"/>
    </xf>
    <xf numFmtId="167" fontId="0" fillId="2" borderId="39" xfId="1" applyNumberFormat="1" applyFont="1" applyFill="1" applyBorder="1" applyAlignment="1" applyProtection="1">
      <alignment horizontal="right"/>
      <protection hidden="1"/>
    </xf>
    <xf numFmtId="167" fontId="0" fillId="2" borderId="15" xfId="0" applyNumberFormat="1" applyFill="1" applyBorder="1" applyAlignment="1" applyProtection="1">
      <alignment horizontal="right"/>
      <protection hidden="1"/>
    </xf>
    <xf numFmtId="167" fontId="0" fillId="2" borderId="32" xfId="0" applyNumberFormat="1" applyFill="1" applyBorder="1" applyAlignment="1" applyProtection="1">
      <alignment horizontal="right"/>
      <protection hidden="1"/>
    </xf>
    <xf numFmtId="167" fontId="1" fillId="2" borderId="86" xfId="0" applyNumberFormat="1" applyFont="1" applyFill="1" applyBorder="1" applyAlignment="1" applyProtection="1">
      <alignment horizontal="right"/>
      <protection hidden="1"/>
    </xf>
    <xf numFmtId="167" fontId="1" fillId="7" borderId="18" xfId="0" applyNumberFormat="1" applyFont="1" applyFill="1" applyBorder="1" applyAlignment="1" applyProtection="1">
      <alignment horizontal="right"/>
      <protection hidden="1"/>
    </xf>
    <xf numFmtId="167" fontId="1" fillId="2" borderId="23" xfId="0" applyNumberFormat="1" applyFont="1" applyFill="1" applyBorder="1" applyAlignment="1" applyProtection="1">
      <alignment horizontal="right"/>
      <protection hidden="1"/>
    </xf>
    <xf numFmtId="0" fontId="26" fillId="0" borderId="111" xfId="0" applyFont="1" applyFill="1" applyBorder="1" applyAlignment="1" applyProtection="1">
      <alignment vertical="center"/>
    </xf>
    <xf numFmtId="42" fontId="0" fillId="3" borderId="6" xfId="1" applyNumberFormat="1" applyFont="1" applyFill="1" applyBorder="1" applyAlignment="1" applyProtection="1">
      <alignment horizontal="left"/>
      <protection locked="0"/>
    </xf>
    <xf numFmtId="42" fontId="0" fillId="3" borderId="8" xfId="1" applyNumberFormat="1" applyFont="1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right"/>
      <protection locked="0"/>
    </xf>
    <xf numFmtId="9" fontId="0" fillId="3" borderId="141" xfId="2" applyFont="1" applyFill="1" applyBorder="1" applyAlignment="1" applyProtection="1">
      <alignment horizontal="right"/>
      <protection locked="0"/>
    </xf>
    <xf numFmtId="0" fontId="18" fillId="0" borderId="1" xfId="0" applyFont="1" applyBorder="1" applyAlignment="1">
      <alignment vertical="center"/>
    </xf>
    <xf numFmtId="0" fontId="1" fillId="7" borderId="87" xfId="0" applyFont="1" applyFill="1" applyBorder="1"/>
    <xf numFmtId="0" fontId="1" fillId="7" borderId="144" xfId="0" applyFont="1" applyFill="1" applyBorder="1" applyAlignment="1">
      <alignment horizontal="left"/>
    </xf>
    <xf numFmtId="0" fontId="1" fillId="0" borderId="145" xfId="0" applyFont="1" applyBorder="1"/>
    <xf numFmtId="1" fontId="0" fillId="2" borderId="15" xfId="0" applyNumberFormat="1" applyFill="1" applyBorder="1" applyAlignment="1">
      <alignment horizontal="right"/>
    </xf>
    <xf numFmtId="0" fontId="1" fillId="0" borderId="153" xfId="0" applyFont="1" applyFill="1" applyBorder="1" applyAlignment="1"/>
    <xf numFmtId="0" fontId="1" fillId="0" borderId="156" xfId="0" applyFont="1" applyBorder="1"/>
    <xf numFmtId="164" fontId="0" fillId="2" borderId="93" xfId="0" applyNumberFormat="1" applyFill="1" applyBorder="1" applyProtection="1">
      <protection hidden="1"/>
    </xf>
    <xf numFmtId="167" fontId="0" fillId="2" borderId="42" xfId="0" applyNumberFormat="1" applyFill="1" applyBorder="1" applyAlignment="1" applyProtection="1">
      <alignment horizontal="right"/>
      <protection hidden="1"/>
    </xf>
    <xf numFmtId="167" fontId="1" fillId="2" borderId="158" xfId="0" applyNumberFormat="1" applyFont="1" applyFill="1" applyBorder="1" applyAlignment="1" applyProtection="1">
      <alignment horizontal="right"/>
      <protection hidden="1"/>
    </xf>
    <xf numFmtId="167" fontId="1" fillId="7" borderId="159" xfId="0" applyNumberFormat="1" applyFont="1" applyFill="1" applyBorder="1" applyAlignment="1" applyProtection="1">
      <alignment horizontal="right"/>
      <protection hidden="1"/>
    </xf>
    <xf numFmtId="167" fontId="0" fillId="2" borderId="42" xfId="1" applyNumberFormat="1" applyFont="1" applyFill="1" applyBorder="1" applyAlignment="1" applyProtection="1">
      <alignment horizontal="right"/>
      <protection hidden="1"/>
    </xf>
    <xf numFmtId="167" fontId="0" fillId="2" borderId="142" xfId="0" applyNumberFormat="1" applyFill="1" applyBorder="1" applyAlignment="1" applyProtection="1">
      <alignment horizontal="right"/>
      <protection hidden="1"/>
    </xf>
    <xf numFmtId="0" fontId="0" fillId="0" borderId="4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65" fontId="0" fillId="2" borderId="32" xfId="0" applyNumberFormat="1" applyFill="1" applyBorder="1" applyAlignment="1" applyProtection="1">
      <alignment horizontal="left"/>
      <protection hidden="1"/>
    </xf>
    <xf numFmtId="165" fontId="1" fillId="2" borderId="103" xfId="0" applyNumberFormat="1" applyFont="1" applyFill="1" applyBorder="1" applyAlignment="1" applyProtection="1">
      <alignment horizontal="left"/>
      <protection hidden="1"/>
    </xf>
    <xf numFmtId="165" fontId="0" fillId="2" borderId="164" xfId="0" applyNumberFormat="1" applyFill="1" applyBorder="1" applyAlignment="1" applyProtection="1">
      <alignment horizontal="left"/>
      <protection hidden="1"/>
    </xf>
    <xf numFmtId="0" fontId="0" fillId="0" borderId="12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40" xfId="0" applyFill="1" applyBorder="1" applyAlignment="1">
      <alignment horizontal="left" vertical="center"/>
    </xf>
    <xf numFmtId="0" fontId="0" fillId="0" borderId="140" xfId="0" applyBorder="1" applyAlignment="1">
      <alignment horizontal="left" vertical="center"/>
    </xf>
    <xf numFmtId="0" fontId="0" fillId="0" borderId="71" xfId="0" applyFill="1" applyBorder="1" applyAlignment="1">
      <alignment horizontal="left" vertical="center"/>
    </xf>
    <xf numFmtId="0" fontId="0" fillId="0" borderId="72" xfId="0" applyFill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5" xfId="0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85" xfId="0" applyFont="1" applyBorder="1" applyAlignment="1">
      <alignment horizontal="left" vertical="center"/>
    </xf>
    <xf numFmtId="0" fontId="1" fillId="7" borderId="17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44" xfId="0" applyFill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1" fillId="0" borderId="85" xfId="0" applyFont="1" applyBorder="1" applyAlignment="1">
      <alignment vertical="center"/>
    </xf>
    <xf numFmtId="0" fontId="1" fillId="0" borderId="76" xfId="0" applyFont="1" applyBorder="1"/>
    <xf numFmtId="0" fontId="1" fillId="0" borderId="146" xfId="0" applyFont="1" applyBorder="1"/>
    <xf numFmtId="0" fontId="1" fillId="0" borderId="166" xfId="0" applyFont="1" applyFill="1" applyBorder="1"/>
    <xf numFmtId="0" fontId="0" fillId="0" borderId="160" xfId="0" applyFill="1" applyBorder="1" applyProtection="1">
      <protection hidden="1"/>
    </xf>
    <xf numFmtId="0" fontId="0" fillId="0" borderId="161" xfId="0" applyFill="1" applyBorder="1" applyProtection="1">
      <protection hidden="1"/>
    </xf>
    <xf numFmtId="167" fontId="0" fillId="2" borderId="77" xfId="0" applyNumberFormat="1" applyFill="1" applyBorder="1" applyProtection="1">
      <protection hidden="1"/>
    </xf>
    <xf numFmtId="167" fontId="1" fillId="2" borderId="158" xfId="0" applyNumberFormat="1" applyFont="1" applyFill="1" applyBorder="1" applyProtection="1">
      <protection hidden="1"/>
    </xf>
    <xf numFmtId="167" fontId="0" fillId="2" borderId="142" xfId="0" applyNumberFormat="1" applyFill="1" applyBorder="1" applyProtection="1">
      <protection hidden="1"/>
    </xf>
    <xf numFmtId="168" fontId="0" fillId="2" borderId="142" xfId="0" applyNumberFormat="1" applyFill="1" applyBorder="1" applyProtection="1">
      <protection hidden="1"/>
    </xf>
    <xf numFmtId="0" fontId="0" fillId="0" borderId="152" xfId="0" applyFill="1" applyBorder="1" applyProtection="1">
      <protection hidden="1"/>
    </xf>
    <xf numFmtId="167" fontId="0" fillId="2" borderId="151" xfId="0" applyNumberFormat="1" applyFill="1" applyBorder="1" applyProtection="1">
      <protection hidden="1"/>
    </xf>
    <xf numFmtId="167" fontId="1" fillId="2" borderId="147" xfId="0" applyNumberFormat="1" applyFont="1" applyFill="1" applyBorder="1" applyProtection="1">
      <protection hidden="1"/>
    </xf>
    <xf numFmtId="167" fontId="0" fillId="2" borderId="148" xfId="0" applyNumberFormat="1" applyFill="1" applyBorder="1" applyProtection="1">
      <protection hidden="1"/>
    </xf>
    <xf numFmtId="167" fontId="0" fillId="2" borderId="149" xfId="0" applyNumberFormat="1" applyFill="1" applyBorder="1" applyProtection="1">
      <protection hidden="1"/>
    </xf>
    <xf numFmtId="167" fontId="0" fillId="2" borderId="155" xfId="0" applyNumberFormat="1" applyFill="1" applyBorder="1" applyProtection="1">
      <protection hidden="1"/>
    </xf>
    <xf numFmtId="167" fontId="1" fillId="2" borderId="154" xfId="0" applyNumberFormat="1" applyFont="1" applyFill="1" applyBorder="1" applyProtection="1">
      <protection hidden="1"/>
    </xf>
    <xf numFmtId="167" fontId="1" fillId="7" borderId="143" xfId="0" applyNumberFormat="1" applyFont="1" applyFill="1" applyBorder="1" applyProtection="1">
      <protection hidden="1"/>
    </xf>
    <xf numFmtId="168" fontId="0" fillId="3" borderId="13" xfId="0" applyNumberFormat="1" applyFill="1" applyBorder="1" applyAlignment="1" applyProtection="1">
      <alignment horizontal="right"/>
      <protection locked="0"/>
    </xf>
    <xf numFmtId="167" fontId="0" fillId="3" borderId="15" xfId="0" applyNumberFormat="1" applyFill="1" applyBorder="1" applyAlignment="1" applyProtection="1">
      <alignment horizontal="right"/>
      <protection locked="0"/>
    </xf>
    <xf numFmtId="9" fontId="0" fillId="3" borderId="27" xfId="2" applyNumberFormat="1" applyFont="1" applyFill="1" applyBorder="1" applyAlignment="1" applyProtection="1">
      <alignment horizontal="right"/>
      <protection locked="0"/>
    </xf>
    <xf numFmtId="0" fontId="1" fillId="5" borderId="150" xfId="0" applyFont="1" applyFill="1" applyBorder="1" applyAlignment="1" applyProtection="1">
      <protection hidden="1"/>
    </xf>
    <xf numFmtId="0" fontId="0" fillId="3" borderId="157" xfId="0" applyFill="1" applyBorder="1" applyAlignment="1" applyProtection="1">
      <alignment horizontal="right"/>
      <protection locked="0"/>
    </xf>
    <xf numFmtId="0" fontId="22" fillId="0" borderId="0" xfId="0" applyFont="1" applyFill="1" applyBorder="1" applyAlignment="1" applyProtection="1">
      <alignment horizontal="center"/>
    </xf>
    <xf numFmtId="0" fontId="22" fillId="0" borderId="122" xfId="0" applyFont="1" applyFill="1" applyBorder="1" applyAlignment="1" applyProtection="1">
      <alignment horizontal="center"/>
    </xf>
    <xf numFmtId="0" fontId="11" fillId="8" borderId="0" xfId="0" applyFont="1" applyFill="1" applyBorder="1" applyAlignment="1" applyProtection="1">
      <alignment horizontal="center"/>
      <protection locked="0"/>
    </xf>
    <xf numFmtId="0" fontId="12" fillId="8" borderId="42" xfId="0" applyFont="1" applyFill="1" applyBorder="1" applyAlignment="1" applyProtection="1">
      <alignment horizontal="center" vertical="center"/>
      <protection locked="0"/>
    </xf>
    <xf numFmtId="0" fontId="12" fillId="8" borderId="4" xfId="0" applyFont="1" applyFill="1" applyBorder="1" applyAlignment="1" applyProtection="1">
      <alignment horizontal="center" vertical="center"/>
      <protection locked="0"/>
    </xf>
    <xf numFmtId="0" fontId="12" fillId="8" borderId="113" xfId="0" applyFont="1" applyFill="1" applyBorder="1" applyAlignment="1" applyProtection="1">
      <alignment horizontal="center" vertical="center"/>
      <protection locked="0"/>
    </xf>
    <xf numFmtId="0" fontId="12" fillId="8" borderId="96" xfId="0" applyFont="1" applyFill="1" applyBorder="1" applyAlignment="1" applyProtection="1">
      <alignment horizontal="center" vertical="center"/>
      <protection locked="0"/>
    </xf>
    <xf numFmtId="0" fontId="0" fillId="8" borderId="42" xfId="0" applyFont="1" applyFill="1" applyBorder="1" applyAlignment="1" applyProtection="1">
      <alignment horizontal="center"/>
      <protection locked="0"/>
    </xf>
    <xf numFmtId="0" fontId="0" fillId="8" borderId="4" xfId="0" applyFont="1" applyFill="1" applyBorder="1" applyAlignment="1" applyProtection="1">
      <alignment horizontal="center"/>
      <protection locked="0"/>
    </xf>
    <xf numFmtId="0" fontId="22" fillId="0" borderId="114" xfId="0" applyFont="1" applyFill="1" applyBorder="1" applyAlignment="1" applyProtection="1">
      <alignment horizontal="center"/>
    </xf>
    <xf numFmtId="0" fontId="22" fillId="0" borderId="115" xfId="0" applyFont="1" applyFill="1" applyBorder="1" applyAlignment="1" applyProtection="1">
      <alignment horizontal="center"/>
    </xf>
    <xf numFmtId="0" fontId="22" fillId="0" borderId="116" xfId="0" applyFont="1" applyFill="1" applyBorder="1" applyAlignment="1" applyProtection="1">
      <alignment horizontal="center"/>
    </xf>
    <xf numFmtId="0" fontId="22" fillId="0" borderId="114" xfId="0" applyFont="1" applyFill="1" applyBorder="1" applyAlignment="1" applyProtection="1">
      <alignment horizontal="center" vertical="center"/>
    </xf>
    <xf numFmtId="0" fontId="22" fillId="0" borderId="115" xfId="0" applyFont="1" applyFill="1" applyBorder="1" applyAlignment="1" applyProtection="1">
      <alignment horizontal="center" vertical="center"/>
    </xf>
    <xf numFmtId="0" fontId="22" fillId="0" borderId="116" xfId="0" applyFont="1" applyFill="1" applyBorder="1" applyAlignment="1" applyProtection="1">
      <alignment horizontal="center" vertical="center"/>
    </xf>
    <xf numFmtId="0" fontId="12" fillId="0" borderId="114" xfId="0" applyFont="1" applyFill="1" applyBorder="1" applyAlignment="1" applyProtection="1">
      <alignment horizontal="center"/>
    </xf>
    <xf numFmtId="0" fontId="12" fillId="0" borderId="115" xfId="0" applyFont="1" applyFill="1" applyBorder="1" applyAlignment="1" applyProtection="1">
      <alignment horizontal="center"/>
    </xf>
    <xf numFmtId="0" fontId="12" fillId="0" borderId="116" xfId="0" applyFont="1" applyFill="1" applyBorder="1" applyAlignment="1" applyProtection="1">
      <alignment horizontal="center"/>
    </xf>
    <xf numFmtId="0" fontId="0" fillId="0" borderId="83" xfId="0" applyFont="1" applyFill="1" applyBorder="1" applyAlignment="1" applyProtection="1">
      <alignment horizontal="center" vertical="center"/>
      <protection hidden="1"/>
    </xf>
    <xf numFmtId="0" fontId="0" fillId="0" borderId="83" xfId="0" applyFont="1" applyFill="1" applyBorder="1" applyAlignment="1" applyProtection="1">
      <alignment horizontal="center" vertical="center"/>
    </xf>
    <xf numFmtId="0" fontId="15" fillId="0" borderId="94" xfId="0" applyFont="1" applyFill="1" applyBorder="1" applyAlignment="1" applyProtection="1">
      <alignment horizontal="center" vertical="center"/>
    </xf>
    <xf numFmtId="0" fontId="15" fillId="0" borderId="96" xfId="0" applyFont="1" applyFill="1" applyBorder="1" applyAlignment="1" applyProtection="1">
      <alignment horizontal="center" vertical="center"/>
    </xf>
    <xf numFmtId="0" fontId="15" fillId="0" borderId="95" xfId="0" applyFont="1" applyFill="1" applyBorder="1" applyAlignment="1" applyProtection="1">
      <alignment horizontal="center" vertical="center"/>
    </xf>
    <xf numFmtId="0" fontId="15" fillId="0" borderId="94" xfId="0" applyFont="1" applyFill="1" applyBorder="1" applyAlignment="1" applyProtection="1">
      <alignment horizontal="center" vertical="center"/>
      <protection hidden="1"/>
    </xf>
    <xf numFmtId="0" fontId="15" fillId="0" borderId="95" xfId="0" applyFont="1" applyFill="1" applyBorder="1" applyAlignment="1" applyProtection="1">
      <alignment horizontal="center" vertical="center"/>
      <protection hidden="1"/>
    </xf>
    <xf numFmtId="164" fontId="15" fillId="0" borderId="94" xfId="0" applyNumberFormat="1" applyFont="1" applyFill="1" applyBorder="1" applyAlignment="1" applyProtection="1">
      <alignment horizontal="center" vertical="center"/>
    </xf>
    <xf numFmtId="164" fontId="15" fillId="0" borderId="95" xfId="0" applyNumberFormat="1" applyFont="1" applyFill="1" applyBorder="1" applyAlignment="1" applyProtection="1">
      <alignment horizontal="center" vertical="center"/>
    </xf>
    <xf numFmtId="166" fontId="15" fillId="0" borderId="94" xfId="2" applyNumberFormat="1" applyFont="1" applyFill="1" applyBorder="1" applyAlignment="1" applyProtection="1">
      <alignment horizontal="center" vertical="center"/>
      <protection hidden="1"/>
    </xf>
    <xf numFmtId="166" fontId="15" fillId="0" borderId="95" xfId="2" applyNumberFormat="1" applyFont="1" applyFill="1" applyBorder="1" applyAlignment="1" applyProtection="1">
      <alignment horizontal="center" vertical="center"/>
      <protection hidden="1"/>
    </xf>
    <xf numFmtId="0" fontId="9" fillId="0" borderId="94" xfId="0" applyFont="1" applyFill="1" applyBorder="1" applyAlignment="1" applyProtection="1">
      <alignment horizontal="center" vertical="center"/>
    </xf>
    <xf numFmtId="0" fontId="9" fillId="0" borderId="96" xfId="0" applyFont="1" applyFill="1" applyBorder="1" applyAlignment="1" applyProtection="1">
      <alignment horizontal="center" vertical="center"/>
    </xf>
    <xf numFmtId="0" fontId="9" fillId="0" borderId="95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/>
    </xf>
    <xf numFmtId="0" fontId="14" fillId="0" borderId="94" xfId="0" applyFont="1" applyFill="1" applyBorder="1" applyAlignment="1" applyProtection="1">
      <alignment horizontal="center" vertical="center"/>
    </xf>
    <xf numFmtId="0" fontId="14" fillId="0" borderId="95" xfId="0" applyFont="1" applyFill="1" applyBorder="1" applyAlignment="1" applyProtection="1">
      <alignment horizontal="center" vertical="center"/>
    </xf>
    <xf numFmtId="0" fontId="21" fillId="0" borderId="94" xfId="0" applyFont="1" applyFill="1" applyBorder="1" applyAlignment="1" applyProtection="1">
      <alignment horizontal="center" vertical="center"/>
    </xf>
    <xf numFmtId="0" fontId="21" fillId="0" borderId="95" xfId="0" applyFont="1" applyFill="1" applyBorder="1" applyAlignment="1" applyProtection="1">
      <alignment horizontal="center" vertical="center"/>
    </xf>
    <xf numFmtId="0" fontId="25" fillId="0" borderId="94" xfId="0" applyFont="1" applyFill="1" applyBorder="1" applyAlignment="1" applyProtection="1">
      <alignment horizontal="center" vertical="center"/>
    </xf>
    <xf numFmtId="0" fontId="25" fillId="0" borderId="96" xfId="0" applyFont="1" applyFill="1" applyBorder="1" applyAlignment="1" applyProtection="1">
      <alignment horizontal="center" vertical="center"/>
    </xf>
    <xf numFmtId="0" fontId="25" fillId="0" borderId="95" xfId="0" applyFont="1" applyFill="1" applyBorder="1" applyAlignment="1" applyProtection="1">
      <alignment horizontal="center" vertical="center"/>
    </xf>
    <xf numFmtId="0" fontId="0" fillId="0" borderId="94" xfId="0" applyFont="1" applyFill="1" applyBorder="1" applyAlignment="1" applyProtection="1">
      <alignment horizontal="center" vertical="center"/>
    </xf>
    <xf numFmtId="0" fontId="0" fillId="0" borderId="96" xfId="0" applyFont="1" applyFill="1" applyBorder="1" applyAlignment="1" applyProtection="1">
      <alignment horizontal="center" vertical="center"/>
    </xf>
    <xf numFmtId="0" fontId="0" fillId="0" borderId="95" xfId="0" applyFont="1" applyFill="1" applyBorder="1" applyAlignment="1" applyProtection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0" fillId="0" borderId="167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19" fillId="0" borderId="0" xfId="0" applyFont="1" applyFill="1" applyProtection="1">
      <protection hidden="1"/>
    </xf>
    <xf numFmtId="0" fontId="4" fillId="4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1" fontId="0" fillId="0" borderId="0" xfId="0" applyNumberFormat="1" applyProtection="1">
      <protection hidden="1"/>
    </xf>
    <xf numFmtId="0" fontId="6" fillId="0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4" fillId="7" borderId="0" xfId="0" applyFont="1" applyFill="1" applyProtection="1">
      <protection hidden="1"/>
    </xf>
    <xf numFmtId="0" fontId="8" fillId="0" borderId="1" xfId="0" applyFont="1" applyBorder="1" applyAlignment="1" applyProtection="1">
      <alignment horizontal="left" vertical="center"/>
      <protection hidden="1"/>
    </xf>
    <xf numFmtId="0" fontId="8" fillId="6" borderId="1" xfId="0" applyFont="1" applyFill="1" applyBorder="1" applyAlignment="1" applyProtection="1">
      <alignment horizontal="center" vertical="center"/>
      <protection hidden="1"/>
    </xf>
    <xf numFmtId="0" fontId="1" fillId="0" borderId="5" xfId="0" applyFont="1" applyBorder="1" applyProtection="1"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0" fillId="0" borderId="0" xfId="0" applyBorder="1" applyProtection="1">
      <protection hidden="1"/>
    </xf>
    <xf numFmtId="0" fontId="1" fillId="0" borderId="0" xfId="0" applyFont="1" applyBorder="1" applyProtection="1"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1" fillId="0" borderId="7" xfId="0" applyFont="1" applyBorder="1" applyProtection="1">
      <protection hidden="1"/>
    </xf>
    <xf numFmtId="0" fontId="0" fillId="0" borderId="42" xfId="0" applyBorder="1" applyAlignment="1" applyProtection="1">
      <alignment horizontal="left" vertical="center"/>
      <protection hidden="1"/>
    </xf>
    <xf numFmtId="0" fontId="0" fillId="0" borderId="4" xfId="0" applyBorder="1" applyAlignment="1" applyProtection="1">
      <alignment horizontal="left" vertical="center"/>
      <protection hidden="1"/>
    </xf>
    <xf numFmtId="164" fontId="0" fillId="0" borderId="0" xfId="0" applyNumberFormat="1" applyFill="1" applyBorder="1" applyAlignment="1" applyProtection="1">
      <alignment horizontal="right"/>
      <protection hidden="1"/>
    </xf>
    <xf numFmtId="0" fontId="1" fillId="0" borderId="9" xfId="0" applyFont="1" applyBorder="1" applyProtection="1">
      <protection hidden="1"/>
    </xf>
    <xf numFmtId="0" fontId="0" fillId="0" borderId="43" xfId="0" applyBorder="1" applyAlignment="1" applyProtection="1">
      <alignment horizontal="left" vertical="center"/>
      <protection hidden="1"/>
    </xf>
    <xf numFmtId="0" fontId="0" fillId="0" borderId="44" xfId="0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44" fontId="0" fillId="0" borderId="0" xfId="1" applyFont="1" applyFill="1" applyBorder="1" applyAlignment="1" applyProtection="1">
      <alignment horizontal="left"/>
      <protection hidden="1"/>
    </xf>
    <xf numFmtId="0" fontId="0" fillId="0" borderId="0" xfId="0" applyFill="1" applyProtection="1">
      <protection hidden="1"/>
    </xf>
    <xf numFmtId="0" fontId="1" fillId="0" borderId="45" xfId="0" applyFont="1" applyBorder="1" applyProtection="1">
      <protection hidden="1"/>
    </xf>
    <xf numFmtId="0" fontId="0" fillId="0" borderId="46" xfId="0" applyBorder="1" applyAlignment="1" applyProtection="1">
      <alignment horizontal="left" vertical="center"/>
      <protection hidden="1"/>
    </xf>
    <xf numFmtId="0" fontId="0" fillId="0" borderId="47" xfId="0" applyBorder="1" applyAlignment="1" applyProtection="1">
      <alignment horizontal="left" vertical="center"/>
      <protection hidden="1"/>
    </xf>
    <xf numFmtId="165" fontId="0" fillId="0" borderId="0" xfId="0" applyNumberFormat="1" applyBorder="1" applyAlignment="1" applyProtection="1">
      <alignment horizontal="left"/>
      <protection hidden="1"/>
    </xf>
    <xf numFmtId="0" fontId="1" fillId="0" borderId="49" xfId="0" applyFont="1" applyBorder="1" applyProtection="1">
      <protection hidden="1"/>
    </xf>
    <xf numFmtId="0" fontId="0" fillId="0" borderId="50" xfId="0" applyBorder="1" applyAlignment="1" applyProtection="1">
      <alignment horizontal="left" vertical="center"/>
      <protection hidden="1"/>
    </xf>
    <xf numFmtId="0" fontId="0" fillId="0" borderId="51" xfId="0" applyBorder="1" applyAlignment="1" applyProtection="1">
      <alignment horizontal="left" vertical="center"/>
      <protection hidden="1"/>
    </xf>
    <xf numFmtId="0" fontId="1" fillId="0" borderId="53" xfId="0" applyFont="1" applyBorder="1" applyProtection="1"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55" xfId="0" applyBorder="1" applyAlignment="1" applyProtection="1">
      <alignment horizontal="left" vertical="center"/>
      <protection hidden="1"/>
    </xf>
    <xf numFmtId="0" fontId="1" fillId="0" borderId="11" xfId="0" applyFont="1" applyBorder="1" applyProtection="1">
      <protection hidden="1"/>
    </xf>
    <xf numFmtId="0" fontId="0" fillId="0" borderId="12" xfId="0" applyBorder="1" applyProtection="1"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" fillId="0" borderId="97" xfId="0" applyFont="1" applyBorder="1" applyProtection="1">
      <protection hidden="1"/>
    </xf>
    <xf numFmtId="0" fontId="0" fillId="0" borderId="98" xfId="0" applyBorder="1" applyAlignment="1" applyProtection="1">
      <alignment horizontal="left"/>
      <protection hidden="1"/>
    </xf>
    <xf numFmtId="0" fontId="1" fillId="0" borderId="57" xfId="0" applyFont="1" applyBorder="1" applyProtection="1">
      <protection hidden="1"/>
    </xf>
    <xf numFmtId="0" fontId="0" fillId="0" borderId="58" xfId="0" applyBorder="1" applyAlignment="1" applyProtection="1">
      <alignment horizontal="left" vertical="center"/>
      <protection hidden="1"/>
    </xf>
    <xf numFmtId="0" fontId="0" fillId="0" borderId="59" xfId="0" applyBorder="1" applyAlignment="1" applyProtection="1">
      <alignment horizontal="left" vertical="center"/>
      <protection hidden="1"/>
    </xf>
    <xf numFmtId="0" fontId="0" fillId="0" borderId="33" xfId="0" applyBorder="1" applyProtection="1">
      <protection hidden="1"/>
    </xf>
    <xf numFmtId="0" fontId="1" fillId="0" borderId="61" xfId="0" applyFont="1" applyBorder="1" applyProtection="1">
      <protection hidden="1"/>
    </xf>
    <xf numFmtId="0" fontId="1" fillId="0" borderId="12" xfId="0" applyFont="1" applyBorder="1" applyAlignment="1" applyProtection="1">
      <alignment horizontal="left"/>
      <protection hidden="1"/>
    </xf>
    <xf numFmtId="0" fontId="1" fillId="0" borderId="14" xfId="0" applyFont="1" applyBorder="1" applyProtection="1">
      <protection hidden="1"/>
    </xf>
    <xf numFmtId="0" fontId="0" fillId="0" borderId="1" xfId="0" applyBorder="1" applyAlignment="1" applyProtection="1">
      <alignment horizontal="left"/>
      <protection hidden="1"/>
    </xf>
    <xf numFmtId="0" fontId="1" fillId="0" borderId="63" xfId="0" applyFont="1" applyBorder="1" applyProtection="1">
      <protection hidden="1"/>
    </xf>
    <xf numFmtId="0" fontId="0" fillId="0" borderId="64" xfId="0" applyBorder="1" applyAlignment="1" applyProtection="1">
      <alignment horizontal="left" vertical="center"/>
      <protection hidden="1"/>
    </xf>
    <xf numFmtId="0" fontId="0" fillId="0" borderId="65" xfId="0" applyBorder="1" applyAlignment="1" applyProtection="1">
      <alignment horizontal="left" vertical="center"/>
      <protection hidden="1"/>
    </xf>
    <xf numFmtId="0" fontId="0" fillId="0" borderId="0" xfId="0" applyFill="1" applyBorder="1" applyProtection="1">
      <protection hidden="1"/>
    </xf>
    <xf numFmtId="0" fontId="0" fillId="0" borderId="162" xfId="0" applyBorder="1" applyProtection="1">
      <protection hidden="1"/>
    </xf>
    <xf numFmtId="0" fontId="0" fillId="0" borderId="162" xfId="0" applyBorder="1" applyAlignment="1" applyProtection="1">
      <alignment horizontal="left"/>
      <protection hidden="1"/>
    </xf>
    <xf numFmtId="0" fontId="1" fillId="0" borderId="153" xfId="0" applyFont="1" applyBorder="1" applyProtection="1">
      <protection hidden="1"/>
    </xf>
    <xf numFmtId="0" fontId="0" fillId="0" borderId="3" xfId="0" applyFill="1" applyBorder="1" applyAlignment="1" applyProtection="1">
      <alignment horizontal="left"/>
      <protection hidden="1"/>
    </xf>
    <xf numFmtId="44" fontId="0" fillId="2" borderId="165" xfId="0" applyNumberFormat="1" applyFill="1" applyBorder="1" applyProtection="1">
      <protection hidden="1"/>
    </xf>
    <xf numFmtId="0" fontId="0" fillId="0" borderId="50" xfId="0" applyBorder="1" applyAlignment="1" applyProtection="1">
      <alignment horizontal="left" vertical="center"/>
      <protection hidden="1"/>
    </xf>
    <xf numFmtId="0" fontId="0" fillId="0" borderId="51" xfId="0" applyBorder="1" applyAlignment="1" applyProtection="1">
      <alignment horizontal="left" vertical="center"/>
      <protection hidden="1"/>
    </xf>
    <xf numFmtId="0" fontId="1" fillId="0" borderId="0" xfId="0" applyFont="1" applyFill="1" applyBorder="1" applyProtection="1">
      <protection hidden="1"/>
    </xf>
    <xf numFmtId="44" fontId="0" fillId="0" borderId="0" xfId="0" applyNumberFormat="1" applyProtection="1">
      <protection hidden="1"/>
    </xf>
    <xf numFmtId="0" fontId="1" fillId="0" borderId="31" xfId="0" applyFont="1" applyBorder="1" applyProtection="1"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106" xfId="0" applyBorder="1" applyAlignment="1" applyProtection="1">
      <alignment horizontal="left" vertical="center"/>
      <protection hidden="1"/>
    </xf>
    <xf numFmtId="0" fontId="0" fillId="0" borderId="107" xfId="0" applyBorder="1" applyAlignment="1" applyProtection="1">
      <alignment horizontal="left" vertical="center"/>
      <protection hidden="1"/>
    </xf>
    <xf numFmtId="0" fontId="1" fillId="0" borderId="101" xfId="0" applyFont="1" applyBorder="1" applyProtection="1">
      <protection hidden="1"/>
    </xf>
    <xf numFmtId="0" fontId="1" fillId="0" borderId="102" xfId="0" applyFont="1" applyBorder="1" applyAlignment="1" applyProtection="1">
      <alignment horizontal="left"/>
      <protection hidden="1"/>
    </xf>
    <xf numFmtId="0" fontId="0" fillId="0" borderId="42" xfId="0" applyBorder="1" applyAlignment="1" applyProtection="1">
      <alignment horizontal="left" vertical="center"/>
      <protection hidden="1"/>
    </xf>
    <xf numFmtId="0" fontId="0" fillId="0" borderId="4" xfId="0" applyBorder="1" applyAlignment="1" applyProtection="1">
      <alignment horizontal="left" vertical="center"/>
      <protection hidden="1"/>
    </xf>
    <xf numFmtId="0" fontId="1" fillId="0" borderId="163" xfId="0" applyFont="1" applyBorder="1" applyProtection="1">
      <protection hidden="1"/>
    </xf>
    <xf numFmtId="0" fontId="0" fillId="0" borderId="130" xfId="0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1" fillId="7" borderId="100" xfId="0" applyFont="1" applyFill="1" applyBorder="1" applyProtection="1">
      <protection hidden="1"/>
    </xf>
    <xf numFmtId="0" fontId="1" fillId="7" borderId="104" xfId="0" applyFont="1" applyFill="1" applyBorder="1" applyProtection="1">
      <protection hidden="1"/>
    </xf>
    <xf numFmtId="0" fontId="1" fillId="0" borderId="0" xfId="0" applyFont="1" applyProtection="1">
      <protection hidden="1"/>
    </xf>
    <xf numFmtId="0" fontId="0" fillId="0" borderId="67" xfId="0" applyBorder="1" applyAlignment="1" applyProtection="1">
      <alignment horizontal="left" vertical="center"/>
      <protection hidden="1"/>
    </xf>
    <xf numFmtId="0" fontId="0" fillId="0" borderId="68" xfId="0" applyBorder="1" applyAlignment="1" applyProtection="1">
      <alignment horizontal="left" vertical="center"/>
      <protection hidden="1"/>
    </xf>
    <xf numFmtId="0" fontId="0" fillId="0" borderId="1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0" fillId="0" borderId="1" xfId="0" applyBorder="1" applyProtection="1">
      <protection hidden="1"/>
    </xf>
    <xf numFmtId="0" fontId="1" fillId="0" borderId="16" xfId="0" applyFont="1" applyBorder="1" applyProtection="1">
      <protection hidden="1"/>
    </xf>
    <xf numFmtId="0" fontId="0" fillId="0" borderId="70" xfId="0" applyBorder="1" applyAlignment="1" applyProtection="1">
      <alignment horizontal="left" vertical="center"/>
      <protection hidden="1"/>
    </xf>
    <xf numFmtId="0" fontId="0" fillId="0" borderId="69" xfId="0" applyBorder="1" applyAlignment="1" applyProtection="1">
      <alignment horizontal="left" vertical="center"/>
      <protection hidden="1"/>
    </xf>
    <xf numFmtId="165" fontId="0" fillId="0" borderId="0" xfId="0" applyNumberFormat="1" applyFill="1" applyBorder="1" applyProtection="1">
      <protection hidden="1"/>
    </xf>
    <xf numFmtId="0" fontId="0" fillId="0" borderId="1" xfId="0" applyFill="1" applyBorder="1" applyAlignment="1" applyProtection="1">
      <alignment horizontal="left"/>
      <protection hidden="1"/>
    </xf>
    <xf numFmtId="0" fontId="0" fillId="0" borderId="12" xfId="0" applyFill="1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horizontal="left" vertical="center"/>
      <protection hidden="1"/>
    </xf>
    <xf numFmtId="0" fontId="0" fillId="0" borderId="1" xfId="0" applyFill="1" applyBorder="1" applyAlignment="1" applyProtection="1">
      <alignment horizontal="left" vertical="center"/>
      <protection hidden="1"/>
    </xf>
    <xf numFmtId="0" fontId="1" fillId="0" borderId="76" xfId="0" applyFont="1" applyBorder="1" applyProtection="1">
      <protection hidden="1"/>
    </xf>
    <xf numFmtId="0" fontId="0" fillId="0" borderId="144" xfId="0" applyFill="1" applyBorder="1" applyAlignment="1" applyProtection="1">
      <alignment horizontal="left"/>
      <protection hidden="1"/>
    </xf>
    <xf numFmtId="0" fontId="1" fillId="0" borderId="21" xfId="0" applyFont="1" applyBorder="1" applyProtection="1">
      <protection hidden="1"/>
    </xf>
    <xf numFmtId="0" fontId="1" fillId="0" borderId="22" xfId="0" applyFont="1" applyBorder="1" applyAlignment="1" applyProtection="1">
      <alignment horizontal="left"/>
      <protection hidden="1"/>
    </xf>
    <xf numFmtId="0" fontId="1" fillId="0" borderId="26" xfId="0" applyFont="1" applyBorder="1" applyProtection="1">
      <protection hidden="1"/>
    </xf>
    <xf numFmtId="0" fontId="1" fillId="0" borderId="19" xfId="0" applyFont="1" applyBorder="1" applyProtection="1">
      <protection hidden="1"/>
    </xf>
    <xf numFmtId="0" fontId="0" fillId="0" borderId="4" xfId="0" applyBorder="1" applyAlignment="1" applyProtection="1">
      <alignment horizontal="left"/>
      <protection hidden="1"/>
    </xf>
    <xf numFmtId="0" fontId="1" fillId="0" borderId="20" xfId="0" applyFont="1" applyBorder="1" applyProtection="1">
      <protection hidden="1"/>
    </xf>
    <xf numFmtId="0" fontId="0" fillId="0" borderId="4" xfId="0" applyBorder="1" applyProtection="1">
      <protection hidden="1"/>
    </xf>
    <xf numFmtId="0" fontId="1" fillId="0" borderId="146" xfId="0" applyFont="1" applyBorder="1" applyProtection="1">
      <protection hidden="1"/>
    </xf>
    <xf numFmtId="0" fontId="0" fillId="0" borderId="2" xfId="0" applyFill="1" applyBorder="1" applyAlignment="1" applyProtection="1">
      <alignment horizontal="left"/>
      <protection hidden="1"/>
    </xf>
    <xf numFmtId="0" fontId="1" fillId="0" borderId="145" xfId="0" applyFont="1" applyBorder="1" applyProtection="1">
      <protection hidden="1"/>
    </xf>
    <xf numFmtId="0" fontId="1" fillId="0" borderId="85" xfId="0" applyFont="1" applyBorder="1" applyAlignment="1" applyProtection="1">
      <alignment horizontal="left"/>
      <protection hidden="1"/>
    </xf>
    <xf numFmtId="0" fontId="0" fillId="0" borderId="2" xfId="0" applyBorder="1" applyProtection="1">
      <protection hidden="1"/>
    </xf>
    <xf numFmtId="0" fontId="1" fillId="0" borderId="85" xfId="0" applyFont="1" applyBorder="1" applyProtection="1">
      <protection hidden="1"/>
    </xf>
    <xf numFmtId="0" fontId="18" fillId="0" borderId="1" xfId="0" applyFont="1" applyBorder="1" applyAlignment="1" applyProtection="1">
      <alignment vertical="center"/>
      <protection hidden="1"/>
    </xf>
    <xf numFmtId="0" fontId="1" fillId="0" borderId="28" xfId="0" applyFont="1" applyBorder="1" applyProtection="1">
      <protection hidden="1"/>
    </xf>
    <xf numFmtId="0" fontId="0" fillId="0" borderId="73" xfId="0" applyBorder="1" applyAlignment="1" applyProtection="1">
      <alignment horizontal="left" vertical="center"/>
      <protection hidden="1"/>
    </xf>
    <xf numFmtId="0" fontId="0" fillId="0" borderId="74" xfId="0" applyBorder="1" applyAlignment="1" applyProtection="1">
      <alignment horizontal="left" vertical="center"/>
      <protection hidden="1"/>
    </xf>
    <xf numFmtId="0" fontId="1" fillId="7" borderId="87" xfId="0" applyFont="1" applyFill="1" applyBorder="1" applyProtection="1">
      <protection hidden="1"/>
    </xf>
    <xf numFmtId="0" fontId="1" fillId="7" borderId="144" xfId="0" applyFont="1" applyFill="1" applyBorder="1" applyAlignment="1" applyProtection="1">
      <alignment horizontal="left"/>
      <protection hidden="1"/>
    </xf>
    <xf numFmtId="2" fontId="0" fillId="0" borderId="0" xfId="0" applyNumberFormat="1" applyProtection="1">
      <protection hidden="1"/>
    </xf>
    <xf numFmtId="169" fontId="0" fillId="3" borderId="8" xfId="0" applyNumberForma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</cellXfs>
  <cellStyles count="4">
    <cellStyle name="Link" xfId="3" builtinId="8"/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FFCC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Kosten je LA ohne Vermarktung</c:v>
          </c:tx>
          <c:invertIfNegative val="0"/>
          <c:cat>
            <c:strRef>
              <c:f>('Geiste+ Gin'!$G$21,'Geiste+ Gin'!$G$22,'Geiste+ Gin'!$G$23,'Geiste+ Gin'!$G$24,'Geiste+ Gin'!$G$25,'Geiste+ Gin'!$G$26,'Geiste+ Gin'!$G$27,'Geiste+ Gin'!$G$28,'Geiste+ Gin'!$G$29,'Geiste+ Gin'!$G$31,'Geiste+ Gin'!$G$33)</c:f>
              <c:strCache>
                <c:ptCount val="11"/>
                <c:pt idx="0">
                  <c:v>Kosten des Obstes/ Botanicals</c:v>
                </c:pt>
                <c:pt idx="1">
                  <c:v>Energiekosten Heizung</c:v>
                </c:pt>
                <c:pt idx="2">
                  <c:v>Wasserkosten</c:v>
                </c:pt>
                <c:pt idx="3">
                  <c:v>Stromkosten</c:v>
                </c:pt>
                <c:pt idx="4">
                  <c:v>Schlempebeseitigung</c:v>
                </c:pt>
                <c:pt idx="5">
                  <c:v>Kosten der Zusatzstoffe</c:v>
                </c:pt>
                <c:pt idx="6">
                  <c:v>Alkoholkosten</c:v>
                </c:pt>
                <c:pt idx="7">
                  <c:v>Lohnkosten Maischen</c:v>
                </c:pt>
                <c:pt idx="8">
                  <c:v>Lohnkosten Brennen</c:v>
                </c:pt>
                <c:pt idx="9">
                  <c:v>Anteil Festkosten je LA</c:v>
                </c:pt>
                <c:pt idx="10">
                  <c:v>abzügl. Menge Rohalkohol Vor-und Nachl. f. nächsten Abtrieb o. Verkauf</c:v>
                </c:pt>
              </c:strCache>
            </c:strRef>
          </c:cat>
          <c:val>
            <c:numRef>
              <c:f>('Geiste+ Gin'!$H$21,'Geiste+ Gin'!$H$22,'Geiste+ Gin'!$H$23,'Geiste+ Gin'!$H$24,'Geiste+ Gin'!$H$25,'Geiste+ Gin'!$H$26,'Geiste+ Gin'!$H$27,'Geiste+ Gin'!$H$28,'Geiste+ Gin'!$H$29,'Geiste+ Gin'!$H$31,'Geiste+ Gin'!$H$33)</c:f>
              <c:numCache>
                <c:formatCode>#,##0.00\ "€"</c:formatCode>
                <c:ptCount val="11"/>
                <c:pt idx="0">
                  <c:v>12.324324324324325</c:v>
                </c:pt>
                <c:pt idx="1">
                  <c:v>0.64864864864864868</c:v>
                </c:pt>
                <c:pt idx="2">
                  <c:v>0.32432432432432434</c:v>
                </c:pt>
                <c:pt idx="3">
                  <c:v>6.4864864864864868E-2</c:v>
                </c:pt>
                <c:pt idx="4">
                  <c:v>0.17297297297297298</c:v>
                </c:pt>
                <c:pt idx="5">
                  <c:v>0.10810810810810811</c:v>
                </c:pt>
                <c:pt idx="6">
                  <c:v>15.277207392197125</c:v>
                </c:pt>
                <c:pt idx="7">
                  <c:v>0.54054054054054057</c:v>
                </c:pt>
                <c:pt idx="8">
                  <c:v>5.4054054054054053</c:v>
                </c:pt>
                <c:pt idx="9">
                  <c:v>4.1791044776119399</c:v>
                </c:pt>
                <c:pt idx="10">
                  <c:v>-0.69023783783783788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DE-47F7-8E80-E2D76B1EC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204032"/>
        <c:axId val="110205568"/>
        <c:axId val="0"/>
      </c:bar3DChart>
      <c:catAx>
        <c:axId val="110204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0205568"/>
        <c:crosses val="autoZero"/>
        <c:auto val="1"/>
        <c:lblAlgn val="ctr"/>
        <c:lblOffset val="100"/>
        <c:noMultiLvlLbl val="0"/>
      </c:catAx>
      <c:valAx>
        <c:axId val="110205568"/>
        <c:scaling>
          <c:orientation val="minMax"/>
        </c:scaling>
        <c:delete val="0"/>
        <c:axPos val="l"/>
        <c:majorGridlines/>
        <c:numFmt formatCode="#,##0.00\ &quot;€&quot;" sourceLinked="1"/>
        <c:majorTickMark val="out"/>
        <c:minorTickMark val="none"/>
        <c:tickLblPos val="nextTo"/>
        <c:crossAx val="110204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Kosten je Flasche</c:v>
          </c:tx>
          <c:invertIfNegative val="0"/>
          <c:cat>
            <c:strRef>
              <c:f>('Geiste+ Gin'!$G$37,'Geiste+ Gin'!$G$38,'Geiste+ Gin'!$G$39,'Geiste+ Gin'!$G$41,'Geiste+ Gin'!$G$42,'Geiste+ Gin'!$G$44,'Geiste+ Gin'!$G$47,'Geiste+ Gin'!$G$48,'Geiste+ Gin'!$G$49,'Geiste+ Gin'!$G$51,'Geiste+ Gin'!$G$53)</c:f>
              <c:strCache>
                <c:ptCount val="11"/>
                <c:pt idx="0">
                  <c:v>Destillat</c:v>
                </c:pt>
                <c:pt idx="1">
                  <c:v>Filtrationsmaterial</c:v>
                </c:pt>
                <c:pt idx="2">
                  <c:v>Flaschenkosten</c:v>
                </c:pt>
                <c:pt idx="3">
                  <c:v>Lohnkosten Herabsetzen/ Filtern </c:v>
                </c:pt>
                <c:pt idx="4">
                  <c:v>Lohnkosten Abfüllen/ fertigmachen Flasche</c:v>
                </c:pt>
                <c:pt idx="5">
                  <c:v>Lohnkosten Verkaufen Flasche</c:v>
                </c:pt>
                <c:pt idx="6">
                  <c:v>Gewinnzuschlag aus Pos. 39</c:v>
                </c:pt>
                <c:pt idx="7">
                  <c:v>Allgemeine Kosten aus Pos. 40</c:v>
                </c:pt>
                <c:pt idx="8">
                  <c:v>Allgemeine Vermarktungskosten Pos. 41</c:v>
                </c:pt>
                <c:pt idx="9">
                  <c:v>Händlerrabatt für Wiederverkäufer, Handelsvertreter Pos. 42</c:v>
                </c:pt>
                <c:pt idx="10">
                  <c:v>Mehrwertsteuer aus Pos. 43</c:v>
                </c:pt>
              </c:strCache>
            </c:strRef>
          </c:cat>
          <c:val>
            <c:numRef>
              <c:f>('Geiste+ Gin'!$H$37,'Geiste+ Gin'!$H$38,'Geiste+ Gin'!$H$39,'Geiste+ Gin'!$H$41,'Geiste+ Gin'!$H$42,'Geiste+ Gin'!$H$44,'Geiste+ Gin'!$H$47,'Geiste+ Gin'!$H$48,'Geiste+ Gin'!$H$49,'Geiste+ Gin'!$H$51,'Geiste+ Gin'!$H$53)</c:f>
              <c:numCache>
                <c:formatCode>#,##0.00\ "€"</c:formatCode>
                <c:ptCount val="11"/>
                <c:pt idx="0">
                  <c:v>7.6710526442320841</c:v>
                </c:pt>
                <c:pt idx="1">
                  <c:v>6.0064935064935064E-2</c:v>
                </c:pt>
                <c:pt idx="2">
                  <c:v>1.2</c:v>
                </c:pt>
                <c:pt idx="3">
                  <c:v>0.21645021645021645</c:v>
                </c:pt>
                <c:pt idx="4">
                  <c:v>1.6666666666666667</c:v>
                </c:pt>
                <c:pt idx="5">
                  <c:v>4.166666666666667</c:v>
                </c:pt>
                <c:pt idx="6">
                  <c:v>1.4980901129080568</c:v>
                </c:pt>
                <c:pt idx="7">
                  <c:v>0.74904505645402841</c:v>
                </c:pt>
                <c:pt idx="8">
                  <c:v>1.4980901129080568</c:v>
                </c:pt>
                <c:pt idx="9">
                  <c:v>3.445607259688531</c:v>
                </c:pt>
                <c:pt idx="10">
                  <c:v>3.9279922760449248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52-403B-A049-924AA2B08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242432"/>
        <c:axId val="110244224"/>
        <c:axId val="0"/>
      </c:bar3DChart>
      <c:catAx>
        <c:axId val="110242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0244224"/>
        <c:crosses val="autoZero"/>
        <c:auto val="1"/>
        <c:lblAlgn val="ctr"/>
        <c:lblOffset val="100"/>
        <c:noMultiLvlLbl val="0"/>
      </c:catAx>
      <c:valAx>
        <c:axId val="110244224"/>
        <c:scaling>
          <c:orientation val="minMax"/>
        </c:scaling>
        <c:delete val="0"/>
        <c:axPos val="l"/>
        <c:majorGridlines/>
        <c:numFmt formatCode="#,##0.00\ &quot;€&quot;" sourceLinked="1"/>
        <c:majorTickMark val="out"/>
        <c:minorTickMark val="none"/>
        <c:tickLblPos val="nextTo"/>
        <c:crossAx val="110242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Kosten je Flasche</c:v>
          </c:tx>
          <c:invertIfNegative val="0"/>
          <c:cat>
            <c:strRef>
              <c:f>(Fruchtsaftliköre!$G$37,Fruchtsaftliköre!$G$38,Fruchtsaftliköre!$G$40,Fruchtsaftliköre!$G$42,Fruchtsaftliköre!$G$45,Fruchtsaftliköre!$G$46,Fruchtsaftliköre!$G$47,Fruchtsaftliköre!$G$49,Fruchtsaftliköre!$G$51)</c:f>
              <c:strCache>
                <c:ptCount val="9"/>
                <c:pt idx="0">
                  <c:v>Likör</c:v>
                </c:pt>
                <c:pt idx="1">
                  <c:v>Flaschenkosten</c:v>
                </c:pt>
                <c:pt idx="2">
                  <c:v>Lohnkosten Abfüllen/ fertigmachen Flasche</c:v>
                </c:pt>
                <c:pt idx="3">
                  <c:v>Lohnkosten Verkaufen Flasche</c:v>
                </c:pt>
                <c:pt idx="4">
                  <c:v>Gewinnzuschlag aus Pos. 34</c:v>
                </c:pt>
                <c:pt idx="5">
                  <c:v>Allgemeine Kosten aus Pos. 35</c:v>
                </c:pt>
                <c:pt idx="6">
                  <c:v>Allgemeine Vermarktungskosten Pos. 36</c:v>
                </c:pt>
                <c:pt idx="7">
                  <c:v>Händlerrabatt für Wiederverkäufer Pos. 37</c:v>
                </c:pt>
                <c:pt idx="8">
                  <c:v>Mehrwertsteuer aus Pos. 38</c:v>
                </c:pt>
              </c:strCache>
            </c:strRef>
          </c:cat>
          <c:val>
            <c:numRef>
              <c:f>(Fruchtsaftliköre!$H$37:$H$38,Fruchtsaftliköre!$H$40,Fruchtsaftliköre!$H$42,Fruchtsaftliköre!$H$45:$H$47,Fruchtsaftliköre!$H$49,Fruchtsaftliköre!$H$51)</c:f>
              <c:numCache>
                <c:formatCode>#,##0.00\ "€"</c:formatCode>
                <c:ptCount val="9"/>
                <c:pt idx="0">
                  <c:v>1.7274326923076921</c:v>
                </c:pt>
                <c:pt idx="1">
                  <c:v>1.2</c:v>
                </c:pt>
                <c:pt idx="2">
                  <c:v>1.25</c:v>
                </c:pt>
                <c:pt idx="3">
                  <c:v>4.166666666666667</c:v>
                </c:pt>
                <c:pt idx="4">
                  <c:v>0.83440993589743584</c:v>
                </c:pt>
                <c:pt idx="5">
                  <c:v>0.41720496794871792</c:v>
                </c:pt>
                <c:pt idx="6">
                  <c:v>0.83440993589743584</c:v>
                </c:pt>
                <c:pt idx="7">
                  <c:v>1.0430124198717947</c:v>
                </c:pt>
                <c:pt idx="8">
                  <c:v>2.1798959575320507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0D-44A0-9805-47DC5E8F1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360832"/>
        <c:axId val="113070080"/>
        <c:axId val="0"/>
      </c:bar3DChart>
      <c:catAx>
        <c:axId val="110360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3070080"/>
        <c:crosses val="autoZero"/>
        <c:auto val="1"/>
        <c:lblAlgn val="ctr"/>
        <c:lblOffset val="100"/>
        <c:noMultiLvlLbl val="0"/>
      </c:catAx>
      <c:valAx>
        <c:axId val="113070080"/>
        <c:scaling>
          <c:orientation val="minMax"/>
        </c:scaling>
        <c:delete val="0"/>
        <c:axPos val="l"/>
        <c:majorGridlines/>
        <c:numFmt formatCode="#,##0.00\ &quot;€&quot;" sourceLinked="1"/>
        <c:majorTickMark val="out"/>
        <c:minorTickMark val="none"/>
        <c:tickLblPos val="nextTo"/>
        <c:crossAx val="110360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Kosten je Liter ohne Vermarktung</c:v>
          </c:tx>
          <c:invertIfNegative val="0"/>
          <c:cat>
            <c:strRef>
              <c:f>Fruchtsaftliköre!$G$22:$G$31</c:f>
              <c:strCache>
                <c:ptCount val="10"/>
                <c:pt idx="0">
                  <c:v>Kosten des Obstes</c:v>
                </c:pt>
                <c:pt idx="1">
                  <c:v>Kosten Monopolsprit</c:v>
                </c:pt>
                <c:pt idx="2">
                  <c:v>Kosten Destillat 1</c:v>
                </c:pt>
                <c:pt idx="3">
                  <c:v>Kosten Destillat 2</c:v>
                </c:pt>
                <c:pt idx="4">
                  <c:v>Kosten Zucker</c:v>
                </c:pt>
                <c:pt idx="5">
                  <c:v>Kosten der Zusatzstoffe 1</c:v>
                </c:pt>
                <c:pt idx="6">
                  <c:v>Kosten der Zusatzstoffe 2</c:v>
                </c:pt>
                <c:pt idx="7">
                  <c:v>Lohnkosten Saftherstellung</c:v>
                </c:pt>
                <c:pt idx="8">
                  <c:v>Lohnkosten Likör ausmischen und Filtern</c:v>
                </c:pt>
                <c:pt idx="9">
                  <c:v>Filtrationskosten</c:v>
                </c:pt>
              </c:strCache>
            </c:strRef>
          </c:cat>
          <c:val>
            <c:numRef>
              <c:f>Fruchtsaftliköre!$H$22:$H$31</c:f>
              <c:numCache>
                <c:formatCode>_-* #,##0.00\ [$€-407]_-;\-* #,##0.00\ [$€-407]_-;_-* "-"??\ [$€-407]_-;_-@_-</c:formatCode>
                <c:ptCount val="10"/>
                <c:pt idx="0">
                  <c:v>0.32967032967032966</c:v>
                </c:pt>
                <c:pt idx="1">
                  <c:v>2.9304029304029302</c:v>
                </c:pt>
                <c:pt idx="2">
                  <c:v>0</c:v>
                </c:pt>
                <c:pt idx="3">
                  <c:v>0</c:v>
                </c:pt>
                <c:pt idx="4" formatCode="_(&quot;€&quot;* #,##0.00_);_(&quot;€&quot;* \(#,##0.00\);_(&quot;€&quot;* &quot;-&quot;??_);_(@_)">
                  <c:v>0.12197802197802196</c:v>
                </c:pt>
                <c:pt idx="5">
                  <c:v>0</c:v>
                </c:pt>
                <c:pt idx="6">
                  <c:v>0</c:v>
                </c:pt>
                <c:pt idx="7">
                  <c:v>0.36630036630036628</c:v>
                </c:pt>
                <c:pt idx="8">
                  <c:v>0.32967032967032966</c:v>
                </c:pt>
                <c:pt idx="9" formatCode="_(&quot;€&quot;* #,##0.00_);_(&quot;€&quot;* \(#,##0.00\);_(&quot;€&quot;* &quot;-&quot;??_);_(@_)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B1-4B25-B3DD-D1A471BB7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3090944"/>
        <c:axId val="113092480"/>
        <c:axId val="0"/>
      </c:bar3DChart>
      <c:catAx>
        <c:axId val="113090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3092480"/>
        <c:crosses val="autoZero"/>
        <c:auto val="1"/>
        <c:lblAlgn val="ctr"/>
        <c:lblOffset val="100"/>
        <c:noMultiLvlLbl val="0"/>
      </c:catAx>
      <c:valAx>
        <c:axId val="113092480"/>
        <c:scaling>
          <c:orientation val="minMax"/>
        </c:scaling>
        <c:delete val="0"/>
        <c:axPos val="l"/>
        <c:majorGridlines/>
        <c:numFmt formatCode="_-* #,##0.00\ [$€-407]_-;\-* #,##0.00\ [$€-407]_-;_-* &quot;-&quot;??\ [$€-407]_-;_-@_-" sourceLinked="1"/>
        <c:majorTickMark val="out"/>
        <c:minorTickMark val="none"/>
        <c:tickLblPos val="nextTo"/>
        <c:crossAx val="113090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1615440</xdr:colOff>
          <xdr:row>1</xdr:row>
          <xdr:rowOff>99060</xdr:rowOff>
        </xdr:from>
        <xdr:to>
          <xdr:col>6</xdr:col>
          <xdr:colOff>2301240</xdr:colOff>
          <xdr:row>4</xdr:row>
          <xdr:rowOff>76200</xdr:rowOff>
        </xdr:to>
        <xdr:sp macro="" textlink="">
          <xdr:nvSpPr>
            <xdr:cNvPr id="5200" name="Object 80" hidden="1">
              <a:extLst>
                <a:ext uri="{63B3BB69-23CF-44E3-9099-C40C66FF867C}">
                  <a14:compatExt spid="_x0000_s5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20320</xdr:colOff>
      <xdr:row>55</xdr:row>
      <xdr:rowOff>10160</xdr:rowOff>
    </xdr:from>
    <xdr:to>
      <xdr:col>4</xdr:col>
      <xdr:colOff>0</xdr:colOff>
      <xdr:row>75</xdr:row>
      <xdr:rowOff>162560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55</xdr:row>
      <xdr:rowOff>10160</xdr:rowOff>
    </xdr:from>
    <xdr:to>
      <xdr:col>8</xdr:col>
      <xdr:colOff>254000</xdr:colOff>
      <xdr:row>76</xdr:row>
      <xdr:rowOff>10160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1645920</xdr:colOff>
          <xdr:row>1</xdr:row>
          <xdr:rowOff>99060</xdr:rowOff>
        </xdr:from>
        <xdr:to>
          <xdr:col>6</xdr:col>
          <xdr:colOff>2331720</xdr:colOff>
          <xdr:row>4</xdr:row>
          <xdr:rowOff>76200</xdr:rowOff>
        </xdr:to>
        <xdr:sp macro="" textlink="">
          <xdr:nvSpPr>
            <xdr:cNvPr id="49163" name="Object 11" hidden="1">
              <a:extLst>
                <a:ext uri="{63B3BB69-23CF-44E3-9099-C40C66FF867C}">
                  <a14:compatExt spid="_x0000_s49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1127760</xdr:colOff>
      <xdr:row>54</xdr:row>
      <xdr:rowOff>10160</xdr:rowOff>
    </xdr:from>
    <xdr:to>
      <xdr:col>8</xdr:col>
      <xdr:colOff>873760</xdr:colOff>
      <xdr:row>75</xdr:row>
      <xdr:rowOff>10160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10160</xdr:colOff>
      <xdr:row>54</xdr:row>
      <xdr:rowOff>0</xdr:rowOff>
    </xdr:from>
    <xdr:to>
      <xdr:col>3</xdr:col>
      <xdr:colOff>924560</xdr:colOff>
      <xdr:row>75</xdr:row>
      <xdr:rowOff>30480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ergen.friz@lvwo.bwl.de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3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sqref="A1:A4"/>
    </sheetView>
  </sheetViews>
  <sheetFormatPr baseColWidth="10" defaultRowHeight="13.8" x14ac:dyDescent="0.25"/>
  <sheetData>
    <row r="1" spans="1:3" x14ac:dyDescent="0.25">
      <c r="A1" t="s">
        <v>0</v>
      </c>
      <c r="C1" t="s">
        <v>5</v>
      </c>
    </row>
    <row r="2" spans="1:3" x14ac:dyDescent="0.25">
      <c r="A2">
        <v>300</v>
      </c>
      <c r="C2">
        <v>1.5</v>
      </c>
    </row>
    <row r="3" spans="1:3" x14ac:dyDescent="0.25">
      <c r="A3">
        <v>570</v>
      </c>
      <c r="C3">
        <v>2</v>
      </c>
    </row>
    <row r="4" spans="1:3" x14ac:dyDescent="0.25">
      <c r="A4">
        <v>840</v>
      </c>
      <c r="C4">
        <v>2.5</v>
      </c>
    </row>
    <row r="5" spans="1:3" x14ac:dyDescent="0.25">
      <c r="C5">
        <v>3</v>
      </c>
    </row>
    <row r="6" spans="1:3" x14ac:dyDescent="0.25">
      <c r="C6">
        <v>3.5</v>
      </c>
    </row>
    <row r="7" spans="1:3" x14ac:dyDescent="0.25">
      <c r="A7" t="s">
        <v>2</v>
      </c>
      <c r="C7">
        <v>4</v>
      </c>
    </row>
    <row r="8" spans="1:3" x14ac:dyDescent="0.25">
      <c r="A8">
        <v>80</v>
      </c>
      <c r="C8">
        <v>4.5</v>
      </c>
    </row>
    <row r="9" spans="1:3" x14ac:dyDescent="0.25">
      <c r="A9">
        <v>90</v>
      </c>
      <c r="C9">
        <v>5</v>
      </c>
    </row>
    <row r="10" spans="1:3" x14ac:dyDescent="0.25">
      <c r="A10">
        <v>100</v>
      </c>
      <c r="C10">
        <v>5.5</v>
      </c>
    </row>
    <row r="11" spans="1:3" x14ac:dyDescent="0.25">
      <c r="A11">
        <v>110</v>
      </c>
      <c r="C11">
        <v>6</v>
      </c>
    </row>
    <row r="12" spans="1:3" x14ac:dyDescent="0.25">
      <c r="A12">
        <v>120</v>
      </c>
      <c r="C12">
        <v>6.5</v>
      </c>
    </row>
    <row r="13" spans="1:3" x14ac:dyDescent="0.25">
      <c r="A13">
        <v>125</v>
      </c>
      <c r="C13">
        <v>7</v>
      </c>
    </row>
    <row r="14" spans="1:3" x14ac:dyDescent="0.25">
      <c r="A14">
        <v>130</v>
      </c>
    </row>
    <row r="15" spans="1:3" x14ac:dyDescent="0.25">
      <c r="A15">
        <v>135</v>
      </c>
    </row>
    <row r="16" spans="1:3" x14ac:dyDescent="0.25">
      <c r="A16">
        <v>140</v>
      </c>
    </row>
    <row r="17" spans="3:3" x14ac:dyDescent="0.25">
      <c r="C17" t="s">
        <v>9</v>
      </c>
    </row>
    <row r="18" spans="3:3" x14ac:dyDescent="0.25">
      <c r="C18">
        <v>0.1</v>
      </c>
    </row>
    <row r="19" spans="3:3" x14ac:dyDescent="0.25">
      <c r="C19">
        <v>0.2</v>
      </c>
    </row>
    <row r="20" spans="3:3" x14ac:dyDescent="0.25">
      <c r="C20">
        <v>0.35</v>
      </c>
    </row>
    <row r="21" spans="3:3" x14ac:dyDescent="0.25">
      <c r="C21">
        <v>0.5</v>
      </c>
    </row>
    <row r="22" spans="3:3" x14ac:dyDescent="0.25">
      <c r="C22">
        <v>0.7</v>
      </c>
    </row>
    <row r="23" spans="3:3" x14ac:dyDescent="0.25">
      <c r="C23">
        <v>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59"/>
  <sheetViews>
    <sheetView tabSelected="1" zoomScaleNormal="100" workbookViewId="0">
      <selection activeCell="I18" sqref="I18"/>
    </sheetView>
  </sheetViews>
  <sheetFormatPr baseColWidth="10" defaultRowHeight="13.8" x14ac:dyDescent="0.25"/>
  <cols>
    <col min="1" max="16384" width="11.19921875" style="84"/>
  </cols>
  <sheetData>
    <row r="1" spans="1:3" ht="21" x14ac:dyDescent="0.4">
      <c r="A1" s="83" t="s">
        <v>99</v>
      </c>
      <c r="B1" s="83"/>
      <c r="C1" s="83"/>
    </row>
    <row r="4" spans="1:3" x14ac:dyDescent="0.25">
      <c r="A4" s="84" t="s">
        <v>100</v>
      </c>
    </row>
    <row r="5" spans="1:3" x14ac:dyDescent="0.25">
      <c r="A5" s="84" t="s">
        <v>101</v>
      </c>
    </row>
    <row r="6" spans="1:3" x14ac:dyDescent="0.25">
      <c r="A6" s="84" t="s">
        <v>102</v>
      </c>
    </row>
    <row r="7" spans="1:3" x14ac:dyDescent="0.25">
      <c r="A7" s="84" t="s">
        <v>103</v>
      </c>
    </row>
    <row r="9" spans="1:3" x14ac:dyDescent="0.25">
      <c r="A9" s="84" t="s">
        <v>104</v>
      </c>
      <c r="C9" s="84" t="s">
        <v>148</v>
      </c>
    </row>
    <row r="10" spans="1:3" x14ac:dyDescent="0.25">
      <c r="C10" s="84" t="s">
        <v>149</v>
      </c>
    </row>
    <row r="12" spans="1:3" x14ac:dyDescent="0.25">
      <c r="A12" s="84" t="s">
        <v>120</v>
      </c>
      <c r="C12" s="84" t="s">
        <v>105</v>
      </c>
    </row>
    <row r="13" spans="1:3" x14ac:dyDescent="0.25">
      <c r="C13" s="84" t="s">
        <v>106</v>
      </c>
    </row>
    <row r="14" spans="1:3" x14ac:dyDescent="0.25">
      <c r="C14" s="84" t="s">
        <v>107</v>
      </c>
    </row>
    <row r="16" spans="1:3" x14ac:dyDescent="0.25">
      <c r="A16" s="84" t="s">
        <v>121</v>
      </c>
      <c r="C16" s="84" t="s">
        <v>105</v>
      </c>
    </row>
    <row r="17" spans="1:3" x14ac:dyDescent="0.25">
      <c r="C17" s="84" t="s">
        <v>106</v>
      </c>
    </row>
    <row r="19" spans="1:3" x14ac:dyDescent="0.25">
      <c r="A19" s="84" t="s">
        <v>108</v>
      </c>
    </row>
    <row r="21" spans="1:3" x14ac:dyDescent="0.25">
      <c r="A21" s="85"/>
      <c r="B21" s="84" t="s">
        <v>109</v>
      </c>
    </row>
    <row r="22" spans="1:3" x14ac:dyDescent="0.25">
      <c r="B22" s="84" t="s">
        <v>110</v>
      </c>
    </row>
    <row r="23" spans="1:3" x14ac:dyDescent="0.25">
      <c r="B23" s="84" t="s">
        <v>111</v>
      </c>
    </row>
    <row r="25" spans="1:3" x14ac:dyDescent="0.25">
      <c r="A25" s="86"/>
      <c r="B25" s="84" t="s">
        <v>112</v>
      </c>
    </row>
    <row r="26" spans="1:3" x14ac:dyDescent="0.25">
      <c r="B26" s="84" t="s">
        <v>113</v>
      </c>
    </row>
    <row r="28" spans="1:3" x14ac:dyDescent="0.25">
      <c r="A28" s="87"/>
      <c r="B28" s="84" t="s">
        <v>159</v>
      </c>
    </row>
    <row r="29" spans="1:3" x14ac:dyDescent="0.25">
      <c r="B29" s="84" t="s">
        <v>114</v>
      </c>
    </row>
    <row r="31" spans="1:3" x14ac:dyDescent="0.25">
      <c r="A31" s="88"/>
      <c r="B31" s="84" t="s">
        <v>115</v>
      </c>
    </row>
    <row r="32" spans="1:3" x14ac:dyDescent="0.25">
      <c r="B32" s="84" t="s">
        <v>116</v>
      </c>
    </row>
    <row r="34" spans="1:2" x14ac:dyDescent="0.25">
      <c r="A34" s="89"/>
      <c r="B34" s="90" t="s">
        <v>134</v>
      </c>
    </row>
    <row r="37" spans="1:2" x14ac:dyDescent="0.25">
      <c r="A37" s="91" t="s">
        <v>119</v>
      </c>
      <c r="B37" s="91"/>
    </row>
    <row r="38" spans="1:2" x14ac:dyDescent="0.25">
      <c r="A38" s="91" t="s">
        <v>118</v>
      </c>
      <c r="B38" s="91"/>
    </row>
    <row r="41" spans="1:2" x14ac:dyDescent="0.25">
      <c r="A41" s="91" t="s">
        <v>138</v>
      </c>
    </row>
    <row r="43" spans="1:2" x14ac:dyDescent="0.25">
      <c r="A43" s="84" t="s">
        <v>139</v>
      </c>
    </row>
    <row r="44" spans="1:2" x14ac:dyDescent="0.25">
      <c r="B44" s="84" t="s">
        <v>140</v>
      </c>
    </row>
    <row r="46" spans="1:2" x14ac:dyDescent="0.25">
      <c r="A46" s="84" t="s">
        <v>141</v>
      </c>
    </row>
    <row r="48" spans="1:2" x14ac:dyDescent="0.25">
      <c r="A48" s="84" t="s">
        <v>142</v>
      </c>
    </row>
    <row r="49" spans="1:3" x14ac:dyDescent="0.25">
      <c r="A49" s="84" t="s">
        <v>143</v>
      </c>
    </row>
    <row r="51" spans="1:3" x14ac:dyDescent="0.25">
      <c r="A51" s="84" t="s">
        <v>144</v>
      </c>
    </row>
    <row r="52" spans="1:3" x14ac:dyDescent="0.25">
      <c r="A52" s="84" t="s">
        <v>145</v>
      </c>
    </row>
    <row r="55" spans="1:3" x14ac:dyDescent="0.25">
      <c r="A55" s="84" t="s">
        <v>146</v>
      </c>
    </row>
    <row r="57" spans="1:3" x14ac:dyDescent="0.25">
      <c r="C57" s="92" t="s">
        <v>117</v>
      </c>
    </row>
    <row r="59" spans="1:3" ht="17.399999999999999" x14ac:dyDescent="0.3">
      <c r="A59" s="93" t="s">
        <v>147</v>
      </c>
    </row>
  </sheetData>
  <sheetProtection algorithmName="SHA-512" hashValue="P1nJRlcmHPB5x3fn4+4l7kOajkIkO2oMIQyTlGrh7dHn5jf+yHdViepcCWhqX50SLnPKggEAQMqpuflBT338fQ==" saltValue="eCe/ggpWrHqVnpJMbLk/2A==" spinCount="100000" sheet="1" objects="1" scenarios="1"/>
  <hyperlinks>
    <hyperlink ref="C57" r:id="rId1"/>
  </hyperlinks>
  <pageMargins left="0.70866141732283472" right="0.70866141732283472" top="0.59055118110236227" bottom="0.59055118110236227" header="0.31496062992125984" footer="0.31496062992125984"/>
  <pageSetup paperSize="9" scale="90" orientation="portrait" verticalDpi="0" r:id="rId2"/>
  <headerFooter>
    <oddFooter>&amp;L&amp;7Erstellt: LVWO Weinsberg J. Friz&amp;C&amp;7&amp;F&amp;R&amp;7&amp;D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="75" zoomScaleNormal="75" workbookViewId="0">
      <selection activeCell="I18" sqref="I18"/>
    </sheetView>
  </sheetViews>
  <sheetFormatPr baseColWidth="10" defaultRowHeight="13.8" x14ac:dyDescent="0.25"/>
  <cols>
    <col min="1" max="1" width="11.69921875" style="107" customWidth="1"/>
    <col min="2" max="2" width="3.59765625" style="107" customWidth="1"/>
    <col min="3" max="11" width="11.19921875" style="107" customWidth="1"/>
    <col min="12" max="15" width="9.19921875" style="107" customWidth="1"/>
    <col min="16" max="17" width="7.59765625" style="107" customWidth="1"/>
    <col min="18" max="256" width="11.19921875" style="107"/>
    <col min="257" max="257" width="11.69921875" style="107" customWidth="1"/>
    <col min="258" max="258" width="14.09765625" style="107" customWidth="1"/>
    <col min="259" max="259" width="5.19921875" style="107" customWidth="1"/>
    <col min="260" max="260" width="7.59765625" style="107" customWidth="1"/>
    <col min="261" max="261" width="11.3984375" style="107" customWidth="1"/>
    <col min="262" max="262" width="13.69921875" style="107" customWidth="1"/>
    <col min="263" max="263" width="13.8984375" style="107" customWidth="1"/>
    <col min="264" max="512" width="11.19921875" style="107"/>
    <col min="513" max="513" width="11.69921875" style="107" customWidth="1"/>
    <col min="514" max="514" width="14.09765625" style="107" customWidth="1"/>
    <col min="515" max="515" width="5.19921875" style="107" customWidth="1"/>
    <col min="516" max="516" width="7.59765625" style="107" customWidth="1"/>
    <col min="517" max="517" width="11.3984375" style="107" customWidth="1"/>
    <col min="518" max="518" width="13.69921875" style="107" customWidth="1"/>
    <col min="519" max="519" width="13.8984375" style="107" customWidth="1"/>
    <col min="520" max="768" width="11.19921875" style="107"/>
    <col min="769" max="769" width="11.69921875" style="107" customWidth="1"/>
    <col min="770" max="770" width="14.09765625" style="107" customWidth="1"/>
    <col min="771" max="771" width="5.19921875" style="107" customWidth="1"/>
    <col min="772" max="772" width="7.59765625" style="107" customWidth="1"/>
    <col min="773" max="773" width="11.3984375" style="107" customWidth="1"/>
    <col min="774" max="774" width="13.69921875" style="107" customWidth="1"/>
    <col min="775" max="775" width="13.8984375" style="107" customWidth="1"/>
    <col min="776" max="1024" width="11.19921875" style="107"/>
    <col min="1025" max="1025" width="11.69921875" style="107" customWidth="1"/>
    <col min="1026" max="1026" width="14.09765625" style="107" customWidth="1"/>
    <col min="1027" max="1027" width="5.19921875" style="107" customWidth="1"/>
    <col min="1028" max="1028" width="7.59765625" style="107" customWidth="1"/>
    <col min="1029" max="1029" width="11.3984375" style="107" customWidth="1"/>
    <col min="1030" max="1030" width="13.69921875" style="107" customWidth="1"/>
    <col min="1031" max="1031" width="13.8984375" style="107" customWidth="1"/>
    <col min="1032" max="1280" width="11.19921875" style="107"/>
    <col min="1281" max="1281" width="11.69921875" style="107" customWidth="1"/>
    <col min="1282" max="1282" width="14.09765625" style="107" customWidth="1"/>
    <col min="1283" max="1283" width="5.19921875" style="107" customWidth="1"/>
    <col min="1284" max="1284" width="7.59765625" style="107" customWidth="1"/>
    <col min="1285" max="1285" width="11.3984375" style="107" customWidth="1"/>
    <col min="1286" max="1286" width="13.69921875" style="107" customWidth="1"/>
    <col min="1287" max="1287" width="13.8984375" style="107" customWidth="1"/>
    <col min="1288" max="1536" width="11.19921875" style="107"/>
    <col min="1537" max="1537" width="11.69921875" style="107" customWidth="1"/>
    <col min="1538" max="1538" width="14.09765625" style="107" customWidth="1"/>
    <col min="1539" max="1539" width="5.19921875" style="107" customWidth="1"/>
    <col min="1540" max="1540" width="7.59765625" style="107" customWidth="1"/>
    <col min="1541" max="1541" width="11.3984375" style="107" customWidth="1"/>
    <col min="1542" max="1542" width="13.69921875" style="107" customWidth="1"/>
    <col min="1543" max="1543" width="13.8984375" style="107" customWidth="1"/>
    <col min="1544" max="1792" width="11.19921875" style="107"/>
    <col min="1793" max="1793" width="11.69921875" style="107" customWidth="1"/>
    <col min="1794" max="1794" width="14.09765625" style="107" customWidth="1"/>
    <col min="1795" max="1795" width="5.19921875" style="107" customWidth="1"/>
    <col min="1796" max="1796" width="7.59765625" style="107" customWidth="1"/>
    <col min="1797" max="1797" width="11.3984375" style="107" customWidth="1"/>
    <col min="1798" max="1798" width="13.69921875" style="107" customWidth="1"/>
    <col min="1799" max="1799" width="13.8984375" style="107" customWidth="1"/>
    <col min="1800" max="2048" width="11.19921875" style="107"/>
    <col min="2049" max="2049" width="11.69921875" style="107" customWidth="1"/>
    <col min="2050" max="2050" width="14.09765625" style="107" customWidth="1"/>
    <col min="2051" max="2051" width="5.19921875" style="107" customWidth="1"/>
    <col min="2052" max="2052" width="7.59765625" style="107" customWidth="1"/>
    <col min="2053" max="2053" width="11.3984375" style="107" customWidth="1"/>
    <col min="2054" max="2054" width="13.69921875" style="107" customWidth="1"/>
    <col min="2055" max="2055" width="13.8984375" style="107" customWidth="1"/>
    <col min="2056" max="2304" width="11.19921875" style="107"/>
    <col min="2305" max="2305" width="11.69921875" style="107" customWidth="1"/>
    <col min="2306" max="2306" width="14.09765625" style="107" customWidth="1"/>
    <col min="2307" max="2307" width="5.19921875" style="107" customWidth="1"/>
    <col min="2308" max="2308" width="7.59765625" style="107" customWidth="1"/>
    <col min="2309" max="2309" width="11.3984375" style="107" customWidth="1"/>
    <col min="2310" max="2310" width="13.69921875" style="107" customWidth="1"/>
    <col min="2311" max="2311" width="13.8984375" style="107" customWidth="1"/>
    <col min="2312" max="2560" width="11.19921875" style="107"/>
    <col min="2561" max="2561" width="11.69921875" style="107" customWidth="1"/>
    <col min="2562" max="2562" width="14.09765625" style="107" customWidth="1"/>
    <col min="2563" max="2563" width="5.19921875" style="107" customWidth="1"/>
    <col min="2564" max="2564" width="7.59765625" style="107" customWidth="1"/>
    <col min="2565" max="2565" width="11.3984375" style="107" customWidth="1"/>
    <col min="2566" max="2566" width="13.69921875" style="107" customWidth="1"/>
    <col min="2567" max="2567" width="13.8984375" style="107" customWidth="1"/>
    <col min="2568" max="2816" width="11.19921875" style="107"/>
    <col min="2817" max="2817" width="11.69921875" style="107" customWidth="1"/>
    <col min="2818" max="2818" width="14.09765625" style="107" customWidth="1"/>
    <col min="2819" max="2819" width="5.19921875" style="107" customWidth="1"/>
    <col min="2820" max="2820" width="7.59765625" style="107" customWidth="1"/>
    <col min="2821" max="2821" width="11.3984375" style="107" customWidth="1"/>
    <col min="2822" max="2822" width="13.69921875" style="107" customWidth="1"/>
    <col min="2823" max="2823" width="13.8984375" style="107" customWidth="1"/>
    <col min="2824" max="3072" width="11.19921875" style="107"/>
    <col min="3073" max="3073" width="11.69921875" style="107" customWidth="1"/>
    <col min="3074" max="3074" width="14.09765625" style="107" customWidth="1"/>
    <col min="3075" max="3075" width="5.19921875" style="107" customWidth="1"/>
    <col min="3076" max="3076" width="7.59765625" style="107" customWidth="1"/>
    <col min="3077" max="3077" width="11.3984375" style="107" customWidth="1"/>
    <col min="3078" max="3078" width="13.69921875" style="107" customWidth="1"/>
    <col min="3079" max="3079" width="13.8984375" style="107" customWidth="1"/>
    <col min="3080" max="3328" width="11.19921875" style="107"/>
    <col min="3329" max="3329" width="11.69921875" style="107" customWidth="1"/>
    <col min="3330" max="3330" width="14.09765625" style="107" customWidth="1"/>
    <col min="3331" max="3331" width="5.19921875" style="107" customWidth="1"/>
    <col min="3332" max="3332" width="7.59765625" style="107" customWidth="1"/>
    <col min="3333" max="3333" width="11.3984375" style="107" customWidth="1"/>
    <col min="3334" max="3334" width="13.69921875" style="107" customWidth="1"/>
    <col min="3335" max="3335" width="13.8984375" style="107" customWidth="1"/>
    <col min="3336" max="3584" width="11.19921875" style="107"/>
    <col min="3585" max="3585" width="11.69921875" style="107" customWidth="1"/>
    <col min="3586" max="3586" width="14.09765625" style="107" customWidth="1"/>
    <col min="3587" max="3587" width="5.19921875" style="107" customWidth="1"/>
    <col min="3588" max="3588" width="7.59765625" style="107" customWidth="1"/>
    <col min="3589" max="3589" width="11.3984375" style="107" customWidth="1"/>
    <col min="3590" max="3590" width="13.69921875" style="107" customWidth="1"/>
    <col min="3591" max="3591" width="13.8984375" style="107" customWidth="1"/>
    <col min="3592" max="3840" width="11.19921875" style="107"/>
    <col min="3841" max="3841" width="11.69921875" style="107" customWidth="1"/>
    <col min="3842" max="3842" width="14.09765625" style="107" customWidth="1"/>
    <col min="3843" max="3843" width="5.19921875" style="107" customWidth="1"/>
    <col min="3844" max="3844" width="7.59765625" style="107" customWidth="1"/>
    <col min="3845" max="3845" width="11.3984375" style="107" customWidth="1"/>
    <col min="3846" max="3846" width="13.69921875" style="107" customWidth="1"/>
    <col min="3847" max="3847" width="13.8984375" style="107" customWidth="1"/>
    <col min="3848" max="4096" width="11.19921875" style="107"/>
    <col min="4097" max="4097" width="11.69921875" style="107" customWidth="1"/>
    <col min="4098" max="4098" width="14.09765625" style="107" customWidth="1"/>
    <col min="4099" max="4099" width="5.19921875" style="107" customWidth="1"/>
    <col min="4100" max="4100" width="7.59765625" style="107" customWidth="1"/>
    <col min="4101" max="4101" width="11.3984375" style="107" customWidth="1"/>
    <col min="4102" max="4102" width="13.69921875" style="107" customWidth="1"/>
    <col min="4103" max="4103" width="13.8984375" style="107" customWidth="1"/>
    <col min="4104" max="4352" width="11.19921875" style="107"/>
    <col min="4353" max="4353" width="11.69921875" style="107" customWidth="1"/>
    <col min="4354" max="4354" width="14.09765625" style="107" customWidth="1"/>
    <col min="4355" max="4355" width="5.19921875" style="107" customWidth="1"/>
    <col min="4356" max="4356" width="7.59765625" style="107" customWidth="1"/>
    <col min="4357" max="4357" width="11.3984375" style="107" customWidth="1"/>
    <col min="4358" max="4358" width="13.69921875" style="107" customWidth="1"/>
    <col min="4359" max="4359" width="13.8984375" style="107" customWidth="1"/>
    <col min="4360" max="4608" width="11.19921875" style="107"/>
    <col min="4609" max="4609" width="11.69921875" style="107" customWidth="1"/>
    <col min="4610" max="4610" width="14.09765625" style="107" customWidth="1"/>
    <col min="4611" max="4611" width="5.19921875" style="107" customWidth="1"/>
    <col min="4612" max="4612" width="7.59765625" style="107" customWidth="1"/>
    <col min="4613" max="4613" width="11.3984375" style="107" customWidth="1"/>
    <col min="4614" max="4614" width="13.69921875" style="107" customWidth="1"/>
    <col min="4615" max="4615" width="13.8984375" style="107" customWidth="1"/>
    <col min="4616" max="4864" width="11.19921875" style="107"/>
    <col min="4865" max="4865" width="11.69921875" style="107" customWidth="1"/>
    <col min="4866" max="4866" width="14.09765625" style="107" customWidth="1"/>
    <col min="4867" max="4867" width="5.19921875" style="107" customWidth="1"/>
    <col min="4868" max="4868" width="7.59765625" style="107" customWidth="1"/>
    <col min="4869" max="4869" width="11.3984375" style="107" customWidth="1"/>
    <col min="4870" max="4870" width="13.69921875" style="107" customWidth="1"/>
    <col min="4871" max="4871" width="13.8984375" style="107" customWidth="1"/>
    <col min="4872" max="5120" width="11.19921875" style="107"/>
    <col min="5121" max="5121" width="11.69921875" style="107" customWidth="1"/>
    <col min="5122" max="5122" width="14.09765625" style="107" customWidth="1"/>
    <col min="5123" max="5123" width="5.19921875" style="107" customWidth="1"/>
    <col min="5124" max="5124" width="7.59765625" style="107" customWidth="1"/>
    <col min="5125" max="5125" width="11.3984375" style="107" customWidth="1"/>
    <col min="5126" max="5126" width="13.69921875" style="107" customWidth="1"/>
    <col min="5127" max="5127" width="13.8984375" style="107" customWidth="1"/>
    <col min="5128" max="5376" width="11.19921875" style="107"/>
    <col min="5377" max="5377" width="11.69921875" style="107" customWidth="1"/>
    <col min="5378" max="5378" width="14.09765625" style="107" customWidth="1"/>
    <col min="5379" max="5379" width="5.19921875" style="107" customWidth="1"/>
    <col min="5380" max="5380" width="7.59765625" style="107" customWidth="1"/>
    <col min="5381" max="5381" width="11.3984375" style="107" customWidth="1"/>
    <col min="5382" max="5382" width="13.69921875" style="107" customWidth="1"/>
    <col min="5383" max="5383" width="13.8984375" style="107" customWidth="1"/>
    <col min="5384" max="5632" width="11.19921875" style="107"/>
    <col min="5633" max="5633" width="11.69921875" style="107" customWidth="1"/>
    <col min="5634" max="5634" width="14.09765625" style="107" customWidth="1"/>
    <col min="5635" max="5635" width="5.19921875" style="107" customWidth="1"/>
    <col min="5636" max="5636" width="7.59765625" style="107" customWidth="1"/>
    <col min="5637" max="5637" width="11.3984375" style="107" customWidth="1"/>
    <col min="5638" max="5638" width="13.69921875" style="107" customWidth="1"/>
    <col min="5639" max="5639" width="13.8984375" style="107" customWidth="1"/>
    <col min="5640" max="5888" width="11.19921875" style="107"/>
    <col min="5889" max="5889" width="11.69921875" style="107" customWidth="1"/>
    <col min="5890" max="5890" width="14.09765625" style="107" customWidth="1"/>
    <col min="5891" max="5891" width="5.19921875" style="107" customWidth="1"/>
    <col min="5892" max="5892" width="7.59765625" style="107" customWidth="1"/>
    <col min="5893" max="5893" width="11.3984375" style="107" customWidth="1"/>
    <col min="5894" max="5894" width="13.69921875" style="107" customWidth="1"/>
    <col min="5895" max="5895" width="13.8984375" style="107" customWidth="1"/>
    <col min="5896" max="6144" width="11.19921875" style="107"/>
    <col min="6145" max="6145" width="11.69921875" style="107" customWidth="1"/>
    <col min="6146" max="6146" width="14.09765625" style="107" customWidth="1"/>
    <col min="6147" max="6147" width="5.19921875" style="107" customWidth="1"/>
    <col min="6148" max="6148" width="7.59765625" style="107" customWidth="1"/>
    <col min="6149" max="6149" width="11.3984375" style="107" customWidth="1"/>
    <col min="6150" max="6150" width="13.69921875" style="107" customWidth="1"/>
    <col min="6151" max="6151" width="13.8984375" style="107" customWidth="1"/>
    <col min="6152" max="6400" width="11.19921875" style="107"/>
    <col min="6401" max="6401" width="11.69921875" style="107" customWidth="1"/>
    <col min="6402" max="6402" width="14.09765625" style="107" customWidth="1"/>
    <col min="6403" max="6403" width="5.19921875" style="107" customWidth="1"/>
    <col min="6404" max="6404" width="7.59765625" style="107" customWidth="1"/>
    <col min="6405" max="6405" width="11.3984375" style="107" customWidth="1"/>
    <col min="6406" max="6406" width="13.69921875" style="107" customWidth="1"/>
    <col min="6407" max="6407" width="13.8984375" style="107" customWidth="1"/>
    <col min="6408" max="6656" width="11.19921875" style="107"/>
    <col min="6657" max="6657" width="11.69921875" style="107" customWidth="1"/>
    <col min="6658" max="6658" width="14.09765625" style="107" customWidth="1"/>
    <col min="6659" max="6659" width="5.19921875" style="107" customWidth="1"/>
    <col min="6660" max="6660" width="7.59765625" style="107" customWidth="1"/>
    <col min="6661" max="6661" width="11.3984375" style="107" customWidth="1"/>
    <col min="6662" max="6662" width="13.69921875" style="107" customWidth="1"/>
    <col min="6663" max="6663" width="13.8984375" style="107" customWidth="1"/>
    <col min="6664" max="6912" width="11.19921875" style="107"/>
    <col min="6913" max="6913" width="11.69921875" style="107" customWidth="1"/>
    <col min="6914" max="6914" width="14.09765625" style="107" customWidth="1"/>
    <col min="6915" max="6915" width="5.19921875" style="107" customWidth="1"/>
    <col min="6916" max="6916" width="7.59765625" style="107" customWidth="1"/>
    <col min="6917" max="6917" width="11.3984375" style="107" customWidth="1"/>
    <col min="6918" max="6918" width="13.69921875" style="107" customWidth="1"/>
    <col min="6919" max="6919" width="13.8984375" style="107" customWidth="1"/>
    <col min="6920" max="7168" width="11.19921875" style="107"/>
    <col min="7169" max="7169" width="11.69921875" style="107" customWidth="1"/>
    <col min="7170" max="7170" width="14.09765625" style="107" customWidth="1"/>
    <col min="7171" max="7171" width="5.19921875" style="107" customWidth="1"/>
    <col min="7172" max="7172" width="7.59765625" style="107" customWidth="1"/>
    <col min="7173" max="7173" width="11.3984375" style="107" customWidth="1"/>
    <col min="7174" max="7174" width="13.69921875" style="107" customWidth="1"/>
    <col min="7175" max="7175" width="13.8984375" style="107" customWidth="1"/>
    <col min="7176" max="7424" width="11.19921875" style="107"/>
    <col min="7425" max="7425" width="11.69921875" style="107" customWidth="1"/>
    <col min="7426" max="7426" width="14.09765625" style="107" customWidth="1"/>
    <col min="7427" max="7427" width="5.19921875" style="107" customWidth="1"/>
    <col min="7428" max="7428" width="7.59765625" style="107" customWidth="1"/>
    <col min="7429" max="7429" width="11.3984375" style="107" customWidth="1"/>
    <col min="7430" max="7430" width="13.69921875" style="107" customWidth="1"/>
    <col min="7431" max="7431" width="13.8984375" style="107" customWidth="1"/>
    <col min="7432" max="7680" width="11.19921875" style="107"/>
    <col min="7681" max="7681" width="11.69921875" style="107" customWidth="1"/>
    <col min="7682" max="7682" width="14.09765625" style="107" customWidth="1"/>
    <col min="7683" max="7683" width="5.19921875" style="107" customWidth="1"/>
    <col min="7684" max="7684" width="7.59765625" style="107" customWidth="1"/>
    <col min="7685" max="7685" width="11.3984375" style="107" customWidth="1"/>
    <col min="7686" max="7686" width="13.69921875" style="107" customWidth="1"/>
    <col min="7687" max="7687" width="13.8984375" style="107" customWidth="1"/>
    <col min="7688" max="7936" width="11.19921875" style="107"/>
    <col min="7937" max="7937" width="11.69921875" style="107" customWidth="1"/>
    <col min="7938" max="7938" width="14.09765625" style="107" customWidth="1"/>
    <col min="7939" max="7939" width="5.19921875" style="107" customWidth="1"/>
    <col min="7940" max="7940" width="7.59765625" style="107" customWidth="1"/>
    <col min="7941" max="7941" width="11.3984375" style="107" customWidth="1"/>
    <col min="7942" max="7942" width="13.69921875" style="107" customWidth="1"/>
    <col min="7943" max="7943" width="13.8984375" style="107" customWidth="1"/>
    <col min="7944" max="8192" width="11.19921875" style="107"/>
    <col min="8193" max="8193" width="11.69921875" style="107" customWidth="1"/>
    <col min="8194" max="8194" width="14.09765625" style="107" customWidth="1"/>
    <col min="8195" max="8195" width="5.19921875" style="107" customWidth="1"/>
    <col min="8196" max="8196" width="7.59765625" style="107" customWidth="1"/>
    <col min="8197" max="8197" width="11.3984375" style="107" customWidth="1"/>
    <col min="8198" max="8198" width="13.69921875" style="107" customWidth="1"/>
    <col min="8199" max="8199" width="13.8984375" style="107" customWidth="1"/>
    <col min="8200" max="8448" width="11.19921875" style="107"/>
    <col min="8449" max="8449" width="11.69921875" style="107" customWidth="1"/>
    <col min="8450" max="8450" width="14.09765625" style="107" customWidth="1"/>
    <col min="8451" max="8451" width="5.19921875" style="107" customWidth="1"/>
    <col min="8452" max="8452" width="7.59765625" style="107" customWidth="1"/>
    <col min="8453" max="8453" width="11.3984375" style="107" customWidth="1"/>
    <col min="8454" max="8454" width="13.69921875" style="107" customWidth="1"/>
    <col min="8455" max="8455" width="13.8984375" style="107" customWidth="1"/>
    <col min="8456" max="8704" width="11.19921875" style="107"/>
    <col min="8705" max="8705" width="11.69921875" style="107" customWidth="1"/>
    <col min="8706" max="8706" width="14.09765625" style="107" customWidth="1"/>
    <col min="8707" max="8707" width="5.19921875" style="107" customWidth="1"/>
    <col min="8708" max="8708" width="7.59765625" style="107" customWidth="1"/>
    <col min="8709" max="8709" width="11.3984375" style="107" customWidth="1"/>
    <col min="8710" max="8710" width="13.69921875" style="107" customWidth="1"/>
    <col min="8711" max="8711" width="13.8984375" style="107" customWidth="1"/>
    <col min="8712" max="8960" width="11.19921875" style="107"/>
    <col min="8961" max="8961" width="11.69921875" style="107" customWidth="1"/>
    <col min="8962" max="8962" width="14.09765625" style="107" customWidth="1"/>
    <col min="8963" max="8963" width="5.19921875" style="107" customWidth="1"/>
    <col min="8964" max="8964" width="7.59765625" style="107" customWidth="1"/>
    <col min="8965" max="8965" width="11.3984375" style="107" customWidth="1"/>
    <col min="8966" max="8966" width="13.69921875" style="107" customWidth="1"/>
    <col min="8967" max="8967" width="13.8984375" style="107" customWidth="1"/>
    <col min="8968" max="9216" width="11.19921875" style="107"/>
    <col min="9217" max="9217" width="11.69921875" style="107" customWidth="1"/>
    <col min="9218" max="9218" width="14.09765625" style="107" customWidth="1"/>
    <col min="9219" max="9219" width="5.19921875" style="107" customWidth="1"/>
    <col min="9220" max="9220" width="7.59765625" style="107" customWidth="1"/>
    <col min="9221" max="9221" width="11.3984375" style="107" customWidth="1"/>
    <col min="9222" max="9222" width="13.69921875" style="107" customWidth="1"/>
    <col min="9223" max="9223" width="13.8984375" style="107" customWidth="1"/>
    <col min="9224" max="9472" width="11.19921875" style="107"/>
    <col min="9473" max="9473" width="11.69921875" style="107" customWidth="1"/>
    <col min="9474" max="9474" width="14.09765625" style="107" customWidth="1"/>
    <col min="9475" max="9475" width="5.19921875" style="107" customWidth="1"/>
    <col min="9476" max="9476" width="7.59765625" style="107" customWidth="1"/>
    <col min="9477" max="9477" width="11.3984375" style="107" customWidth="1"/>
    <col min="9478" max="9478" width="13.69921875" style="107" customWidth="1"/>
    <col min="9479" max="9479" width="13.8984375" style="107" customWidth="1"/>
    <col min="9480" max="9728" width="11.19921875" style="107"/>
    <col min="9729" max="9729" width="11.69921875" style="107" customWidth="1"/>
    <col min="9730" max="9730" width="14.09765625" style="107" customWidth="1"/>
    <col min="9731" max="9731" width="5.19921875" style="107" customWidth="1"/>
    <col min="9732" max="9732" width="7.59765625" style="107" customWidth="1"/>
    <col min="9733" max="9733" width="11.3984375" style="107" customWidth="1"/>
    <col min="9734" max="9734" width="13.69921875" style="107" customWidth="1"/>
    <col min="9735" max="9735" width="13.8984375" style="107" customWidth="1"/>
    <col min="9736" max="9984" width="11.19921875" style="107"/>
    <col min="9985" max="9985" width="11.69921875" style="107" customWidth="1"/>
    <col min="9986" max="9986" width="14.09765625" style="107" customWidth="1"/>
    <col min="9987" max="9987" width="5.19921875" style="107" customWidth="1"/>
    <col min="9988" max="9988" width="7.59765625" style="107" customWidth="1"/>
    <col min="9989" max="9989" width="11.3984375" style="107" customWidth="1"/>
    <col min="9990" max="9990" width="13.69921875" style="107" customWidth="1"/>
    <col min="9991" max="9991" width="13.8984375" style="107" customWidth="1"/>
    <col min="9992" max="10240" width="11.19921875" style="107"/>
    <col min="10241" max="10241" width="11.69921875" style="107" customWidth="1"/>
    <col min="10242" max="10242" width="14.09765625" style="107" customWidth="1"/>
    <col min="10243" max="10243" width="5.19921875" style="107" customWidth="1"/>
    <col min="10244" max="10244" width="7.59765625" style="107" customWidth="1"/>
    <col min="10245" max="10245" width="11.3984375" style="107" customWidth="1"/>
    <col min="10246" max="10246" width="13.69921875" style="107" customWidth="1"/>
    <col min="10247" max="10247" width="13.8984375" style="107" customWidth="1"/>
    <col min="10248" max="10496" width="11.19921875" style="107"/>
    <col min="10497" max="10497" width="11.69921875" style="107" customWidth="1"/>
    <col min="10498" max="10498" width="14.09765625" style="107" customWidth="1"/>
    <col min="10499" max="10499" width="5.19921875" style="107" customWidth="1"/>
    <col min="10500" max="10500" width="7.59765625" style="107" customWidth="1"/>
    <col min="10501" max="10501" width="11.3984375" style="107" customWidth="1"/>
    <col min="10502" max="10502" width="13.69921875" style="107" customWidth="1"/>
    <col min="10503" max="10503" width="13.8984375" style="107" customWidth="1"/>
    <col min="10504" max="10752" width="11.19921875" style="107"/>
    <col min="10753" max="10753" width="11.69921875" style="107" customWidth="1"/>
    <col min="10754" max="10754" width="14.09765625" style="107" customWidth="1"/>
    <col min="10755" max="10755" width="5.19921875" style="107" customWidth="1"/>
    <col min="10756" max="10756" width="7.59765625" style="107" customWidth="1"/>
    <col min="10757" max="10757" width="11.3984375" style="107" customWidth="1"/>
    <col min="10758" max="10758" width="13.69921875" style="107" customWidth="1"/>
    <col min="10759" max="10759" width="13.8984375" style="107" customWidth="1"/>
    <col min="10760" max="11008" width="11.19921875" style="107"/>
    <col min="11009" max="11009" width="11.69921875" style="107" customWidth="1"/>
    <col min="11010" max="11010" width="14.09765625" style="107" customWidth="1"/>
    <col min="11011" max="11011" width="5.19921875" style="107" customWidth="1"/>
    <col min="11012" max="11012" width="7.59765625" style="107" customWidth="1"/>
    <col min="11013" max="11013" width="11.3984375" style="107" customWidth="1"/>
    <col min="11014" max="11014" width="13.69921875" style="107" customWidth="1"/>
    <col min="11015" max="11015" width="13.8984375" style="107" customWidth="1"/>
    <col min="11016" max="11264" width="11.19921875" style="107"/>
    <col min="11265" max="11265" width="11.69921875" style="107" customWidth="1"/>
    <col min="11266" max="11266" width="14.09765625" style="107" customWidth="1"/>
    <col min="11267" max="11267" width="5.19921875" style="107" customWidth="1"/>
    <col min="11268" max="11268" width="7.59765625" style="107" customWidth="1"/>
    <col min="11269" max="11269" width="11.3984375" style="107" customWidth="1"/>
    <col min="11270" max="11270" width="13.69921875" style="107" customWidth="1"/>
    <col min="11271" max="11271" width="13.8984375" style="107" customWidth="1"/>
    <col min="11272" max="11520" width="11.19921875" style="107"/>
    <col min="11521" max="11521" width="11.69921875" style="107" customWidth="1"/>
    <col min="11522" max="11522" width="14.09765625" style="107" customWidth="1"/>
    <col min="11523" max="11523" width="5.19921875" style="107" customWidth="1"/>
    <col min="11524" max="11524" width="7.59765625" style="107" customWidth="1"/>
    <col min="11525" max="11525" width="11.3984375" style="107" customWidth="1"/>
    <col min="11526" max="11526" width="13.69921875" style="107" customWidth="1"/>
    <col min="11527" max="11527" width="13.8984375" style="107" customWidth="1"/>
    <col min="11528" max="11776" width="11.19921875" style="107"/>
    <col min="11777" max="11777" width="11.69921875" style="107" customWidth="1"/>
    <col min="11778" max="11778" width="14.09765625" style="107" customWidth="1"/>
    <col min="11779" max="11779" width="5.19921875" style="107" customWidth="1"/>
    <col min="11780" max="11780" width="7.59765625" style="107" customWidth="1"/>
    <col min="11781" max="11781" width="11.3984375" style="107" customWidth="1"/>
    <col min="11782" max="11782" width="13.69921875" style="107" customWidth="1"/>
    <col min="11783" max="11783" width="13.8984375" style="107" customWidth="1"/>
    <col min="11784" max="12032" width="11.19921875" style="107"/>
    <col min="12033" max="12033" width="11.69921875" style="107" customWidth="1"/>
    <col min="12034" max="12034" width="14.09765625" style="107" customWidth="1"/>
    <col min="12035" max="12035" width="5.19921875" style="107" customWidth="1"/>
    <col min="12036" max="12036" width="7.59765625" style="107" customWidth="1"/>
    <col min="12037" max="12037" width="11.3984375" style="107" customWidth="1"/>
    <col min="12038" max="12038" width="13.69921875" style="107" customWidth="1"/>
    <col min="12039" max="12039" width="13.8984375" style="107" customWidth="1"/>
    <col min="12040" max="12288" width="11.19921875" style="107"/>
    <col min="12289" max="12289" width="11.69921875" style="107" customWidth="1"/>
    <col min="12290" max="12290" width="14.09765625" style="107" customWidth="1"/>
    <col min="12291" max="12291" width="5.19921875" style="107" customWidth="1"/>
    <col min="12292" max="12292" width="7.59765625" style="107" customWidth="1"/>
    <col min="12293" max="12293" width="11.3984375" style="107" customWidth="1"/>
    <col min="12294" max="12294" width="13.69921875" style="107" customWidth="1"/>
    <col min="12295" max="12295" width="13.8984375" style="107" customWidth="1"/>
    <col min="12296" max="12544" width="11.19921875" style="107"/>
    <col min="12545" max="12545" width="11.69921875" style="107" customWidth="1"/>
    <col min="12546" max="12546" width="14.09765625" style="107" customWidth="1"/>
    <col min="12547" max="12547" width="5.19921875" style="107" customWidth="1"/>
    <col min="12548" max="12548" width="7.59765625" style="107" customWidth="1"/>
    <col min="12549" max="12549" width="11.3984375" style="107" customWidth="1"/>
    <col min="12550" max="12550" width="13.69921875" style="107" customWidth="1"/>
    <col min="12551" max="12551" width="13.8984375" style="107" customWidth="1"/>
    <col min="12552" max="12800" width="11.19921875" style="107"/>
    <col min="12801" max="12801" width="11.69921875" style="107" customWidth="1"/>
    <col min="12802" max="12802" width="14.09765625" style="107" customWidth="1"/>
    <col min="12803" max="12803" width="5.19921875" style="107" customWidth="1"/>
    <col min="12804" max="12804" width="7.59765625" style="107" customWidth="1"/>
    <col min="12805" max="12805" width="11.3984375" style="107" customWidth="1"/>
    <col min="12806" max="12806" width="13.69921875" style="107" customWidth="1"/>
    <col min="12807" max="12807" width="13.8984375" style="107" customWidth="1"/>
    <col min="12808" max="13056" width="11.19921875" style="107"/>
    <col min="13057" max="13057" width="11.69921875" style="107" customWidth="1"/>
    <col min="13058" max="13058" width="14.09765625" style="107" customWidth="1"/>
    <col min="13059" max="13059" width="5.19921875" style="107" customWidth="1"/>
    <col min="13060" max="13060" width="7.59765625" style="107" customWidth="1"/>
    <col min="13061" max="13061" width="11.3984375" style="107" customWidth="1"/>
    <col min="13062" max="13062" width="13.69921875" style="107" customWidth="1"/>
    <col min="13063" max="13063" width="13.8984375" style="107" customWidth="1"/>
    <col min="13064" max="13312" width="11.19921875" style="107"/>
    <col min="13313" max="13313" width="11.69921875" style="107" customWidth="1"/>
    <col min="13314" max="13314" width="14.09765625" style="107" customWidth="1"/>
    <col min="13315" max="13315" width="5.19921875" style="107" customWidth="1"/>
    <col min="13316" max="13316" width="7.59765625" style="107" customWidth="1"/>
    <col min="13317" max="13317" width="11.3984375" style="107" customWidth="1"/>
    <col min="13318" max="13318" width="13.69921875" style="107" customWidth="1"/>
    <col min="13319" max="13319" width="13.8984375" style="107" customWidth="1"/>
    <col min="13320" max="13568" width="11.19921875" style="107"/>
    <col min="13569" max="13569" width="11.69921875" style="107" customWidth="1"/>
    <col min="13570" max="13570" width="14.09765625" style="107" customWidth="1"/>
    <col min="13571" max="13571" width="5.19921875" style="107" customWidth="1"/>
    <col min="13572" max="13572" width="7.59765625" style="107" customWidth="1"/>
    <col min="13573" max="13573" width="11.3984375" style="107" customWidth="1"/>
    <col min="13574" max="13574" width="13.69921875" style="107" customWidth="1"/>
    <col min="13575" max="13575" width="13.8984375" style="107" customWidth="1"/>
    <col min="13576" max="13824" width="11.19921875" style="107"/>
    <col min="13825" max="13825" width="11.69921875" style="107" customWidth="1"/>
    <col min="13826" max="13826" width="14.09765625" style="107" customWidth="1"/>
    <col min="13827" max="13827" width="5.19921875" style="107" customWidth="1"/>
    <col min="13828" max="13828" width="7.59765625" style="107" customWidth="1"/>
    <col min="13829" max="13829" width="11.3984375" style="107" customWidth="1"/>
    <col min="13830" max="13830" width="13.69921875" style="107" customWidth="1"/>
    <col min="13831" max="13831" width="13.8984375" style="107" customWidth="1"/>
    <col min="13832" max="14080" width="11.19921875" style="107"/>
    <col min="14081" max="14081" width="11.69921875" style="107" customWidth="1"/>
    <col min="14082" max="14082" width="14.09765625" style="107" customWidth="1"/>
    <col min="14083" max="14083" width="5.19921875" style="107" customWidth="1"/>
    <col min="14084" max="14084" width="7.59765625" style="107" customWidth="1"/>
    <col min="14085" max="14085" width="11.3984375" style="107" customWidth="1"/>
    <col min="14086" max="14086" width="13.69921875" style="107" customWidth="1"/>
    <col min="14087" max="14087" width="13.8984375" style="107" customWidth="1"/>
    <col min="14088" max="14336" width="11.19921875" style="107"/>
    <col min="14337" max="14337" width="11.69921875" style="107" customWidth="1"/>
    <col min="14338" max="14338" width="14.09765625" style="107" customWidth="1"/>
    <col min="14339" max="14339" width="5.19921875" style="107" customWidth="1"/>
    <col min="14340" max="14340" width="7.59765625" style="107" customWidth="1"/>
    <col min="14341" max="14341" width="11.3984375" style="107" customWidth="1"/>
    <col min="14342" max="14342" width="13.69921875" style="107" customWidth="1"/>
    <col min="14343" max="14343" width="13.8984375" style="107" customWidth="1"/>
    <col min="14344" max="14592" width="11.19921875" style="107"/>
    <col min="14593" max="14593" width="11.69921875" style="107" customWidth="1"/>
    <col min="14594" max="14594" width="14.09765625" style="107" customWidth="1"/>
    <col min="14595" max="14595" width="5.19921875" style="107" customWidth="1"/>
    <col min="14596" max="14596" width="7.59765625" style="107" customWidth="1"/>
    <col min="14597" max="14597" width="11.3984375" style="107" customWidth="1"/>
    <col min="14598" max="14598" width="13.69921875" style="107" customWidth="1"/>
    <col min="14599" max="14599" width="13.8984375" style="107" customWidth="1"/>
    <col min="14600" max="14848" width="11.19921875" style="107"/>
    <col min="14849" max="14849" width="11.69921875" style="107" customWidth="1"/>
    <col min="14850" max="14850" width="14.09765625" style="107" customWidth="1"/>
    <col min="14851" max="14851" width="5.19921875" style="107" customWidth="1"/>
    <col min="14852" max="14852" width="7.59765625" style="107" customWidth="1"/>
    <col min="14853" max="14853" width="11.3984375" style="107" customWidth="1"/>
    <col min="14854" max="14854" width="13.69921875" style="107" customWidth="1"/>
    <col min="14855" max="14855" width="13.8984375" style="107" customWidth="1"/>
    <col min="14856" max="15104" width="11.19921875" style="107"/>
    <col min="15105" max="15105" width="11.69921875" style="107" customWidth="1"/>
    <col min="15106" max="15106" width="14.09765625" style="107" customWidth="1"/>
    <col min="15107" max="15107" width="5.19921875" style="107" customWidth="1"/>
    <col min="15108" max="15108" width="7.59765625" style="107" customWidth="1"/>
    <col min="15109" max="15109" width="11.3984375" style="107" customWidth="1"/>
    <col min="15110" max="15110" width="13.69921875" style="107" customWidth="1"/>
    <col min="15111" max="15111" width="13.8984375" style="107" customWidth="1"/>
    <col min="15112" max="15360" width="11.19921875" style="107"/>
    <col min="15361" max="15361" width="11.69921875" style="107" customWidth="1"/>
    <col min="15362" max="15362" width="14.09765625" style="107" customWidth="1"/>
    <col min="15363" max="15363" width="5.19921875" style="107" customWidth="1"/>
    <col min="15364" max="15364" width="7.59765625" style="107" customWidth="1"/>
    <col min="15365" max="15365" width="11.3984375" style="107" customWidth="1"/>
    <col min="15366" max="15366" width="13.69921875" style="107" customWidth="1"/>
    <col min="15367" max="15367" width="13.8984375" style="107" customWidth="1"/>
    <col min="15368" max="15616" width="11.19921875" style="107"/>
    <col min="15617" max="15617" width="11.69921875" style="107" customWidth="1"/>
    <col min="15618" max="15618" width="14.09765625" style="107" customWidth="1"/>
    <col min="15619" max="15619" width="5.19921875" style="107" customWidth="1"/>
    <col min="15620" max="15620" width="7.59765625" style="107" customWidth="1"/>
    <col min="15621" max="15621" width="11.3984375" style="107" customWidth="1"/>
    <col min="15622" max="15622" width="13.69921875" style="107" customWidth="1"/>
    <col min="15623" max="15623" width="13.8984375" style="107" customWidth="1"/>
    <col min="15624" max="15872" width="11.19921875" style="107"/>
    <col min="15873" max="15873" width="11.69921875" style="107" customWidth="1"/>
    <col min="15874" max="15874" width="14.09765625" style="107" customWidth="1"/>
    <col min="15875" max="15875" width="5.19921875" style="107" customWidth="1"/>
    <col min="15876" max="15876" width="7.59765625" style="107" customWidth="1"/>
    <col min="15877" max="15877" width="11.3984375" style="107" customWidth="1"/>
    <col min="15878" max="15878" width="13.69921875" style="107" customWidth="1"/>
    <col min="15879" max="15879" width="13.8984375" style="107" customWidth="1"/>
    <col min="15880" max="16128" width="11.19921875" style="107"/>
    <col min="16129" max="16129" width="11.69921875" style="107" customWidth="1"/>
    <col min="16130" max="16130" width="14.09765625" style="107" customWidth="1"/>
    <col min="16131" max="16131" width="5.19921875" style="107" customWidth="1"/>
    <col min="16132" max="16132" width="7.59765625" style="107" customWidth="1"/>
    <col min="16133" max="16133" width="11.3984375" style="107" customWidth="1"/>
    <col min="16134" max="16134" width="13.69921875" style="107" customWidth="1"/>
    <col min="16135" max="16135" width="13.8984375" style="107" customWidth="1"/>
    <col min="16136" max="16384" width="11.19921875" style="107"/>
  </cols>
  <sheetData>
    <row r="1" spans="1:15" ht="20.100000000000001" customHeight="1" x14ac:dyDescent="0.4">
      <c r="D1" s="275" t="s">
        <v>79</v>
      </c>
      <c r="E1" s="275"/>
      <c r="F1" s="275"/>
      <c r="G1" s="275"/>
      <c r="H1" s="275"/>
      <c r="I1" s="275"/>
      <c r="J1" s="275"/>
      <c r="K1" s="275"/>
    </row>
    <row r="2" spans="1:15" ht="20.100000000000001" customHeight="1" x14ac:dyDescent="0.25"/>
    <row r="3" spans="1:15" ht="19.5" customHeight="1" x14ac:dyDescent="0.25">
      <c r="A3" s="165" t="s">
        <v>80</v>
      </c>
      <c r="B3" s="276"/>
      <c r="C3" s="277"/>
      <c r="E3" s="165" t="s">
        <v>82</v>
      </c>
      <c r="F3" s="108"/>
      <c r="H3" s="165" t="s">
        <v>83</v>
      </c>
      <c r="I3" s="108"/>
      <c r="K3" s="165" t="s">
        <v>81</v>
      </c>
      <c r="L3" s="165"/>
      <c r="M3" s="276"/>
      <c r="N3" s="277"/>
      <c r="O3" s="166"/>
    </row>
    <row r="4" spans="1:15" ht="20.25" customHeight="1" thickBot="1" x14ac:dyDescent="0.35">
      <c r="H4" s="166"/>
      <c r="I4" s="166"/>
      <c r="J4" s="109"/>
      <c r="K4" s="110"/>
    </row>
    <row r="5" spans="1:15" ht="19.5" customHeight="1" thickBot="1" x14ac:dyDescent="0.3">
      <c r="C5" s="193" t="s">
        <v>150</v>
      </c>
      <c r="D5" s="111"/>
      <c r="E5" s="111"/>
      <c r="F5" s="278">
        <v>30</v>
      </c>
      <c r="G5" s="279"/>
      <c r="H5" s="167"/>
      <c r="I5" s="168" t="s">
        <v>84</v>
      </c>
      <c r="J5" s="280"/>
      <c r="K5" s="281"/>
    </row>
    <row r="6" spans="1:15" ht="20.100000000000001" customHeight="1" x14ac:dyDescent="0.25">
      <c r="A6" s="112"/>
      <c r="B6" s="112"/>
      <c r="C6" s="112"/>
      <c r="D6" s="112"/>
    </row>
    <row r="7" spans="1:15" ht="20.100000000000001" customHeight="1" x14ac:dyDescent="0.25">
      <c r="E7" s="113"/>
      <c r="F7" s="114"/>
      <c r="G7" s="114"/>
      <c r="J7" s="114"/>
      <c r="K7" s="114"/>
      <c r="L7" s="114"/>
      <c r="M7" s="113"/>
      <c r="N7" s="114"/>
    </row>
    <row r="8" spans="1:15" ht="20.100000000000001" customHeight="1" thickBot="1" x14ac:dyDescent="0.35">
      <c r="C8" s="282" t="s">
        <v>88</v>
      </c>
      <c r="D8" s="283"/>
      <c r="E8" s="284"/>
      <c r="F8" s="285" t="s">
        <v>89</v>
      </c>
      <c r="G8" s="286"/>
      <c r="H8" s="287"/>
      <c r="I8" s="288" t="s">
        <v>165</v>
      </c>
      <c r="J8" s="289"/>
      <c r="K8" s="290"/>
      <c r="L8" s="169"/>
      <c r="M8" s="170"/>
      <c r="N8" s="170"/>
    </row>
    <row r="9" spans="1:15" ht="20.100000000000001" customHeight="1" thickBot="1" x14ac:dyDescent="0.35">
      <c r="C9" s="115" t="s">
        <v>85</v>
      </c>
      <c r="D9" s="116" t="s">
        <v>86</v>
      </c>
      <c r="E9" s="117" t="s">
        <v>166</v>
      </c>
      <c r="F9" s="118" t="s">
        <v>85</v>
      </c>
      <c r="G9" s="116" t="s">
        <v>86</v>
      </c>
      <c r="H9" s="119" t="s">
        <v>166</v>
      </c>
      <c r="I9" s="115" t="s">
        <v>85</v>
      </c>
      <c r="J9" s="116" t="s">
        <v>86</v>
      </c>
      <c r="K9" s="117" t="s">
        <v>166</v>
      </c>
      <c r="L9" s="120"/>
      <c r="M9" s="121"/>
      <c r="N9" s="121"/>
    </row>
    <row r="10" spans="1:15" ht="20.100000000000001" customHeight="1" x14ac:dyDescent="0.3">
      <c r="A10" s="273" t="s">
        <v>87</v>
      </c>
      <c r="B10" s="274"/>
      <c r="C10" s="122">
        <v>0.5</v>
      </c>
      <c r="D10" s="123">
        <v>75</v>
      </c>
      <c r="E10" s="173">
        <f>C10*D10/100</f>
        <v>0.375</v>
      </c>
      <c r="F10" s="124">
        <v>35</v>
      </c>
      <c r="G10" s="123">
        <v>76</v>
      </c>
      <c r="H10" s="174">
        <f t="shared" ref="H10:H15" si="0">F10*G10/100</f>
        <v>26.6</v>
      </c>
      <c r="I10" s="125">
        <v>5</v>
      </c>
      <c r="J10" s="126">
        <v>35</v>
      </c>
      <c r="K10" s="174">
        <f t="shared" ref="K10:K15" si="1">I10*J10/100</f>
        <v>1.75</v>
      </c>
      <c r="L10" s="134"/>
      <c r="M10" s="127"/>
      <c r="N10" s="127"/>
    </row>
    <row r="11" spans="1:15" ht="20.100000000000001" customHeight="1" x14ac:dyDescent="0.3">
      <c r="A11" s="273" t="s">
        <v>90</v>
      </c>
      <c r="B11" s="274"/>
      <c r="C11" s="128"/>
      <c r="D11" s="129"/>
      <c r="E11" s="174">
        <f t="shared" ref="E11:E15" si="2">C11*D11/100</f>
        <v>0</v>
      </c>
      <c r="F11" s="130"/>
      <c r="G11" s="129"/>
      <c r="H11" s="174">
        <f t="shared" si="0"/>
        <v>0</v>
      </c>
      <c r="I11" s="131"/>
      <c r="J11" s="132"/>
      <c r="K11" s="174">
        <f t="shared" si="1"/>
        <v>0</v>
      </c>
      <c r="L11" s="134"/>
      <c r="M11" s="127"/>
      <c r="N11" s="127"/>
    </row>
    <row r="12" spans="1:15" ht="20.100000000000001" customHeight="1" x14ac:dyDescent="0.3">
      <c r="A12" s="273" t="s">
        <v>91</v>
      </c>
      <c r="B12" s="274"/>
      <c r="C12" s="128"/>
      <c r="D12" s="129"/>
      <c r="E12" s="174">
        <f t="shared" si="2"/>
        <v>0</v>
      </c>
      <c r="F12" s="130"/>
      <c r="G12" s="133"/>
      <c r="H12" s="174">
        <f t="shared" si="0"/>
        <v>0</v>
      </c>
      <c r="I12" s="128"/>
      <c r="J12" s="129"/>
      <c r="K12" s="174">
        <f t="shared" si="1"/>
        <v>0</v>
      </c>
      <c r="L12" s="134"/>
      <c r="M12" s="127"/>
      <c r="N12" s="127"/>
    </row>
    <row r="13" spans="1:15" ht="20.100000000000001" customHeight="1" x14ac:dyDescent="0.3">
      <c r="A13" s="273" t="s">
        <v>92</v>
      </c>
      <c r="B13" s="274"/>
      <c r="C13" s="128"/>
      <c r="D13" s="129"/>
      <c r="E13" s="174">
        <f t="shared" si="2"/>
        <v>0</v>
      </c>
      <c r="F13" s="130"/>
      <c r="G13" s="129"/>
      <c r="H13" s="174">
        <f t="shared" si="0"/>
        <v>0</v>
      </c>
      <c r="I13" s="128"/>
      <c r="J13" s="129"/>
      <c r="K13" s="174">
        <f t="shared" si="1"/>
        <v>0</v>
      </c>
      <c r="L13" s="134"/>
      <c r="M13" s="135"/>
      <c r="N13" s="127"/>
    </row>
    <row r="14" spans="1:15" ht="20.100000000000001" customHeight="1" x14ac:dyDescent="0.3">
      <c r="A14" s="273" t="s">
        <v>167</v>
      </c>
      <c r="B14" s="274"/>
      <c r="C14" s="128"/>
      <c r="D14" s="129"/>
      <c r="E14" s="174">
        <f t="shared" si="2"/>
        <v>0</v>
      </c>
      <c r="F14" s="130"/>
      <c r="G14" s="129"/>
      <c r="H14" s="174">
        <f t="shared" si="0"/>
        <v>0</v>
      </c>
      <c r="I14" s="131"/>
      <c r="J14" s="132"/>
      <c r="K14" s="174">
        <f t="shared" si="1"/>
        <v>0</v>
      </c>
      <c r="L14" s="134"/>
      <c r="M14" s="127"/>
      <c r="N14" s="127"/>
    </row>
    <row r="15" spans="1:15" ht="20.100000000000001" customHeight="1" x14ac:dyDescent="0.3">
      <c r="A15" s="273" t="s">
        <v>168</v>
      </c>
      <c r="B15" s="274"/>
      <c r="C15" s="136"/>
      <c r="D15" s="137"/>
      <c r="E15" s="175">
        <f t="shared" si="2"/>
        <v>0</v>
      </c>
      <c r="F15" s="138"/>
      <c r="G15" s="137"/>
      <c r="H15" s="175">
        <f t="shared" si="0"/>
        <v>0</v>
      </c>
      <c r="I15" s="139"/>
      <c r="J15" s="140"/>
      <c r="K15" s="175">
        <f t="shared" si="1"/>
        <v>0</v>
      </c>
      <c r="L15" s="134"/>
      <c r="M15" s="127"/>
      <c r="N15" s="127"/>
    </row>
    <row r="16" spans="1:15" ht="20.100000000000001" customHeight="1" x14ac:dyDescent="0.3">
      <c r="C16" s="148"/>
      <c r="D16" s="148"/>
      <c r="E16" s="176">
        <f>SUM(E10:E15)</f>
        <v>0.375</v>
      </c>
      <c r="F16" s="141"/>
      <c r="G16" s="141"/>
      <c r="H16" s="177"/>
      <c r="I16" s="142"/>
      <c r="J16" s="142"/>
      <c r="K16" s="179">
        <f>SUM(K10:K15)</f>
        <v>1.75</v>
      </c>
      <c r="L16" s="171">
        <f>K16+E16</f>
        <v>2.125</v>
      </c>
      <c r="M16" s="291" t="s">
        <v>169</v>
      </c>
      <c r="N16" s="291"/>
    </row>
    <row r="17" spans="1:14" ht="20.100000000000001" customHeight="1" x14ac:dyDescent="0.3">
      <c r="A17" s="110"/>
      <c r="B17" s="148"/>
      <c r="C17" s="148"/>
      <c r="D17" s="143"/>
      <c r="E17" s="144"/>
      <c r="F17" s="145"/>
      <c r="G17" s="145"/>
      <c r="H17" s="178">
        <f>SUM(H10:H15)</f>
        <v>26.6</v>
      </c>
      <c r="I17" s="146"/>
      <c r="J17" s="145"/>
      <c r="K17" s="180"/>
      <c r="L17" s="147">
        <f>H17</f>
        <v>26.6</v>
      </c>
      <c r="M17" s="292" t="s">
        <v>89</v>
      </c>
      <c r="N17" s="292"/>
    </row>
    <row r="18" spans="1:14" ht="20.100000000000001" customHeight="1" thickBot="1" x14ac:dyDescent="0.3">
      <c r="B18" s="148"/>
      <c r="C18" s="148"/>
      <c r="D18" s="143"/>
      <c r="E18" s="148"/>
      <c r="F18" s="143"/>
      <c r="G18" s="143"/>
      <c r="J18" s="148"/>
      <c r="K18" s="148"/>
      <c r="L18" s="149">
        <f>SUM(L16:L17)</f>
        <v>28.725000000000001</v>
      </c>
      <c r="M18" s="292" t="s">
        <v>170</v>
      </c>
      <c r="N18" s="292"/>
    </row>
    <row r="19" spans="1:14" ht="20.100000000000001" customHeight="1" thickBot="1" x14ac:dyDescent="0.3">
      <c r="B19" s="148"/>
      <c r="C19" s="148"/>
      <c r="D19" s="293" t="s">
        <v>94</v>
      </c>
      <c r="E19" s="294"/>
      <c r="F19" s="294"/>
      <c r="G19" s="294"/>
      <c r="H19" s="294"/>
      <c r="I19" s="294"/>
      <c r="J19" s="295"/>
      <c r="K19" s="148"/>
      <c r="L19" s="150"/>
      <c r="M19" s="151"/>
      <c r="N19" s="151"/>
    </row>
    <row r="20" spans="1:14" ht="20.100000000000001" customHeight="1" thickBot="1" x14ac:dyDescent="0.3">
      <c r="D20" s="296">
        <f>L17</f>
        <v>26.6</v>
      </c>
      <c r="E20" s="297"/>
      <c r="F20" s="152" t="s">
        <v>163</v>
      </c>
      <c r="G20" s="298">
        <f>L18</f>
        <v>28.725000000000001</v>
      </c>
      <c r="H20" s="299"/>
      <c r="I20" s="300">
        <f>D20/G20</f>
        <v>0.92602262837249782</v>
      </c>
      <c r="J20" s="301"/>
      <c r="M20" s="153"/>
      <c r="N20" s="153"/>
    </row>
    <row r="21" spans="1:14" ht="20.100000000000001" customHeight="1" thickBot="1" x14ac:dyDescent="0.3">
      <c r="D21" s="306" t="s">
        <v>93</v>
      </c>
      <c r="E21" s="307"/>
      <c r="F21" s="154" t="s">
        <v>164</v>
      </c>
      <c r="G21" s="306" t="s">
        <v>95</v>
      </c>
      <c r="H21" s="307"/>
      <c r="I21" s="308" t="s">
        <v>96</v>
      </c>
      <c r="J21" s="309"/>
      <c r="K21" s="155"/>
      <c r="L21" s="155"/>
    </row>
    <row r="22" spans="1:14" ht="20.100000000000001" customHeight="1" thickBot="1" x14ac:dyDescent="0.3">
      <c r="J22" s="156"/>
      <c r="K22" s="156"/>
      <c r="L22" s="156"/>
    </row>
    <row r="23" spans="1:14" ht="20.100000000000001" customHeight="1" thickBot="1" x14ac:dyDescent="0.3">
      <c r="E23" s="310" t="s">
        <v>151</v>
      </c>
      <c r="F23" s="311"/>
      <c r="G23" s="311"/>
      <c r="H23" s="311"/>
      <c r="I23" s="312"/>
      <c r="J23" s="157"/>
      <c r="K23" s="157"/>
      <c r="L23" s="157"/>
    </row>
    <row r="24" spans="1:14" ht="20.100000000000001" customHeight="1" thickBot="1" x14ac:dyDescent="0.3">
      <c r="D24" s="158"/>
      <c r="E24" s="313" t="s">
        <v>150</v>
      </c>
      <c r="F24" s="314"/>
      <c r="G24" s="314"/>
      <c r="H24" s="315"/>
      <c r="I24" s="159">
        <f>F5</f>
        <v>30</v>
      </c>
      <c r="J24" s="158"/>
      <c r="K24" s="158"/>
    </row>
    <row r="25" spans="1:14" ht="20.100000000000001" customHeight="1" thickBot="1" x14ac:dyDescent="0.3">
      <c r="E25" s="313" t="s">
        <v>152</v>
      </c>
      <c r="F25" s="314"/>
      <c r="G25" s="314"/>
      <c r="H25" s="315"/>
      <c r="I25" s="160">
        <f>-G20</f>
        <v>-28.725000000000001</v>
      </c>
      <c r="J25" s="161"/>
    </row>
    <row r="26" spans="1:14" ht="19.5" customHeight="1" thickBot="1" x14ac:dyDescent="0.3">
      <c r="E26" s="302" t="s">
        <v>151</v>
      </c>
      <c r="F26" s="303"/>
      <c r="G26" s="303"/>
      <c r="H26" s="304"/>
      <c r="I26" s="172">
        <f>SUM(I24:I25)</f>
        <v>1.2749999999999986</v>
      </c>
      <c r="J26" s="162"/>
    </row>
    <row r="27" spans="1:14" ht="19.5" customHeight="1" x14ac:dyDescent="0.25">
      <c r="I27" s="163"/>
      <c r="J27" s="162"/>
    </row>
    <row r="28" spans="1:14" ht="19.5" customHeight="1" x14ac:dyDescent="0.25">
      <c r="J28" s="164"/>
    </row>
    <row r="29" spans="1:14" ht="19.5" customHeight="1" x14ac:dyDescent="0.25">
      <c r="N29" s="113"/>
    </row>
    <row r="30" spans="1:14" ht="19.5" customHeight="1" x14ac:dyDescent="0.25"/>
    <row r="31" spans="1:14" ht="26.25" customHeight="1" x14ac:dyDescent="0.25">
      <c r="J31" s="305"/>
    </row>
    <row r="32" spans="1:14" ht="25.5" customHeight="1" x14ac:dyDescent="0.25">
      <c r="J32" s="305"/>
    </row>
    <row r="33" ht="18.600000000000001" customHeight="1" x14ac:dyDescent="0.25"/>
    <row r="34" ht="18.600000000000001" customHeight="1" x14ac:dyDescent="0.25"/>
    <row r="35" ht="18.7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2" customHeight="1" x14ac:dyDescent="0.25"/>
  </sheetData>
  <sheetProtection algorithmName="SHA-512" hashValue="sUe6FcFFt82Q2IvOs5j/hjbjH7pafoH95kPhlkYeQhumK3ZfXRoW9Gt+yvB3224VJY8IE4ud//HK/0uiAAXErw==" saltValue="Nt6RCzo7lOv2Gifw7tVUzw==" spinCount="100000" sheet="1" objects="1" scenarios="1"/>
  <mergeCells count="29">
    <mergeCell ref="E26:H26"/>
    <mergeCell ref="J31:J32"/>
    <mergeCell ref="D21:E21"/>
    <mergeCell ref="G21:H21"/>
    <mergeCell ref="I21:J21"/>
    <mergeCell ref="E23:I23"/>
    <mergeCell ref="E24:H24"/>
    <mergeCell ref="E25:H25"/>
    <mergeCell ref="M16:N16"/>
    <mergeCell ref="M17:N17"/>
    <mergeCell ref="M18:N18"/>
    <mergeCell ref="D19:J19"/>
    <mergeCell ref="D20:E20"/>
    <mergeCell ref="G20:H20"/>
    <mergeCell ref="I20:J20"/>
    <mergeCell ref="A15:B15"/>
    <mergeCell ref="D1:K1"/>
    <mergeCell ref="B3:C3"/>
    <mergeCell ref="M3:N3"/>
    <mergeCell ref="F5:G5"/>
    <mergeCell ref="J5:K5"/>
    <mergeCell ref="C8:E8"/>
    <mergeCell ref="F8:H8"/>
    <mergeCell ref="I8:K8"/>
    <mergeCell ref="A10:B10"/>
    <mergeCell ref="A11:B11"/>
    <mergeCell ref="A12:B12"/>
    <mergeCell ref="A13:B13"/>
    <mergeCell ref="A14:B14"/>
  </mergeCells>
  <pageMargins left="0.70866141732283472" right="0.70866141732283472" top="0.78740157480314965" bottom="0.78740157480314965" header="0.31496062992125984" footer="0.31496062992125984"/>
  <pageSetup paperSize="9" scale="83" fitToHeight="0" orientation="landscape" verticalDpi="0" r:id="rId1"/>
  <headerFooter>
    <oddFooter>&amp;L&amp;7Erstellt: LVWO Weinsberg  J. Friz&amp;C&amp;7&amp;F&amp;R&amp;7&amp;D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8"/>
  <sheetViews>
    <sheetView zoomScale="75" zoomScaleNormal="75" workbookViewId="0">
      <selection activeCell="L28" sqref="L28"/>
    </sheetView>
  </sheetViews>
  <sheetFormatPr baseColWidth="10" defaultRowHeight="13.8" x14ac:dyDescent="0.25"/>
  <cols>
    <col min="1" max="1" width="3" customWidth="1"/>
    <col min="2" max="2" width="8.296875" customWidth="1"/>
    <col min="3" max="3" width="49.09765625" style="1" customWidth="1"/>
    <col min="4" max="4" width="12.296875" style="1" customWidth="1"/>
    <col min="5" max="5" width="14.19921875" customWidth="1"/>
    <col min="6" max="6" width="3" customWidth="1"/>
    <col min="7" max="7" width="61.59765625" customWidth="1"/>
    <col min="8" max="9" width="11.59765625" customWidth="1"/>
    <col min="10" max="10" width="11.19921875" customWidth="1"/>
    <col min="11" max="11" width="3.09765625" customWidth="1"/>
    <col min="12" max="12" width="61.59765625" customWidth="1"/>
    <col min="13" max="13" width="11.59765625" customWidth="1"/>
  </cols>
  <sheetData>
    <row r="1" spans="1:13" ht="22.2" customHeight="1" x14ac:dyDescent="0.4">
      <c r="A1" s="318" t="s">
        <v>174</v>
      </c>
      <c r="B1" s="318"/>
      <c r="C1" s="318"/>
      <c r="D1" s="318"/>
      <c r="E1" s="318"/>
      <c r="F1" s="318"/>
      <c r="G1" s="318"/>
      <c r="H1" s="318"/>
    </row>
    <row r="2" spans="1:13" ht="13.2" customHeight="1" x14ac:dyDescent="0.25">
      <c r="A2" s="319"/>
      <c r="B2" s="319"/>
      <c r="C2" s="319"/>
      <c r="D2" s="319"/>
    </row>
    <row r="3" spans="1:13" ht="14.4" x14ac:dyDescent="0.3">
      <c r="B3" s="4" t="s">
        <v>32</v>
      </c>
      <c r="D3" s="4"/>
      <c r="G3" s="65" t="s">
        <v>136</v>
      </c>
      <c r="H3" s="60" t="s">
        <v>7</v>
      </c>
    </row>
    <row r="4" spans="1:13" ht="14.4" x14ac:dyDescent="0.3">
      <c r="B4" s="4" t="s">
        <v>33</v>
      </c>
      <c r="D4" s="4"/>
      <c r="G4" s="65" t="s">
        <v>137</v>
      </c>
      <c r="H4" s="61" t="s">
        <v>8</v>
      </c>
      <c r="K4" s="8"/>
    </row>
    <row r="5" spans="1:13" x14ac:dyDescent="0.25">
      <c r="B5" s="4" t="s">
        <v>27</v>
      </c>
      <c r="D5" s="4"/>
      <c r="G5" s="64"/>
      <c r="H5" s="63" t="s">
        <v>135</v>
      </c>
    </row>
    <row r="6" spans="1:13" x14ac:dyDescent="0.25">
      <c r="B6" s="5" t="s">
        <v>28</v>
      </c>
      <c r="D6" s="4"/>
      <c r="G6" s="3" t="s">
        <v>16</v>
      </c>
      <c r="H6" s="62" t="s">
        <v>134</v>
      </c>
    </row>
    <row r="7" spans="1:13" ht="7.05" customHeight="1" x14ac:dyDescent="0.25"/>
    <row r="8" spans="1:13" ht="19.8" customHeight="1" x14ac:dyDescent="0.25">
      <c r="B8" s="37" t="s">
        <v>52</v>
      </c>
      <c r="C8" s="46" t="s">
        <v>171</v>
      </c>
    </row>
    <row r="9" spans="1:13" ht="7.05" customHeight="1" thickBot="1" x14ac:dyDescent="0.3"/>
    <row r="10" spans="1:13" ht="14.4" thickTop="1" x14ac:dyDescent="0.25">
      <c r="A10" s="9">
        <v>1</v>
      </c>
      <c r="B10" s="320" t="s">
        <v>38</v>
      </c>
      <c r="C10" s="321"/>
      <c r="D10" s="194">
        <v>60000</v>
      </c>
      <c r="E10" s="2"/>
      <c r="F10" s="66">
        <v>44</v>
      </c>
      <c r="G10" s="234" t="s">
        <v>132</v>
      </c>
      <c r="H10" s="98">
        <f>D29</f>
        <v>300</v>
      </c>
    </row>
    <row r="11" spans="1:13" x14ac:dyDescent="0.25">
      <c r="A11" s="10">
        <v>2</v>
      </c>
      <c r="B11" s="316" t="s">
        <v>13</v>
      </c>
      <c r="C11" s="317"/>
      <c r="D11" s="26">
        <v>20</v>
      </c>
      <c r="E11" s="2"/>
      <c r="F11" s="54">
        <v>45</v>
      </c>
      <c r="G11" s="235" t="s">
        <v>131</v>
      </c>
      <c r="H11" s="99">
        <f>D21</f>
        <v>50</v>
      </c>
    </row>
    <row r="12" spans="1:13" x14ac:dyDescent="0.25">
      <c r="A12" s="10">
        <v>3</v>
      </c>
      <c r="B12" s="316" t="s">
        <v>29</v>
      </c>
      <c r="C12" s="317"/>
      <c r="D12" s="195">
        <v>20000</v>
      </c>
      <c r="E12" s="2"/>
      <c r="F12" s="54">
        <v>46</v>
      </c>
      <c r="G12" s="236" t="s">
        <v>42</v>
      </c>
      <c r="H12" s="55">
        <f>D21*D22/100</f>
        <v>46.25</v>
      </c>
    </row>
    <row r="13" spans="1:13" ht="14.4" thickBot="1" x14ac:dyDescent="0.3">
      <c r="A13" s="11">
        <v>4</v>
      </c>
      <c r="B13" s="322" t="s">
        <v>13</v>
      </c>
      <c r="C13" s="323"/>
      <c r="D13" s="28">
        <v>20</v>
      </c>
      <c r="E13" s="2"/>
      <c r="F13" s="24">
        <v>47</v>
      </c>
      <c r="G13" s="219" t="s">
        <v>133</v>
      </c>
      <c r="H13" s="100">
        <f>D23</f>
        <v>1.3</v>
      </c>
      <c r="L13" s="57"/>
    </row>
    <row r="14" spans="1:13" ht="15" thickTop="1" thickBot="1" x14ac:dyDescent="0.3">
      <c r="A14" s="2"/>
      <c r="B14" s="222"/>
      <c r="C14" s="223"/>
      <c r="D14" s="14"/>
      <c r="E14" s="2"/>
      <c r="F14" s="24">
        <v>48</v>
      </c>
      <c r="G14" s="219" t="s">
        <v>208</v>
      </c>
      <c r="H14" s="47">
        <f>H11-H12-H13</f>
        <v>2.4500000000000002</v>
      </c>
      <c r="M14" s="7"/>
    </row>
    <row r="15" spans="1:13" ht="14.4" thickTop="1" x14ac:dyDescent="0.25">
      <c r="A15" s="9">
        <v>5</v>
      </c>
      <c r="B15" s="320" t="s">
        <v>6</v>
      </c>
      <c r="C15" s="321"/>
      <c r="D15" s="196">
        <v>840</v>
      </c>
      <c r="E15" s="2"/>
      <c r="F15" s="24">
        <v>49</v>
      </c>
      <c r="G15" s="237" t="s">
        <v>47</v>
      </c>
      <c r="H15" s="185">
        <f>D21*D20</f>
        <v>744</v>
      </c>
      <c r="L15" s="57"/>
    </row>
    <row r="16" spans="1:13" x14ac:dyDescent="0.25">
      <c r="A16" s="10">
        <v>6</v>
      </c>
      <c r="B16" s="316" t="s">
        <v>77</v>
      </c>
      <c r="C16" s="317"/>
      <c r="D16" s="26">
        <v>500</v>
      </c>
      <c r="E16" s="2"/>
      <c r="F16" s="24">
        <v>50</v>
      </c>
      <c r="G16" s="218" t="s">
        <v>98</v>
      </c>
      <c r="H16" s="187">
        <f>H15/(H12+H14)</f>
        <v>15.277207392197125</v>
      </c>
    </row>
    <row r="17" spans="1:13" x14ac:dyDescent="0.25">
      <c r="A17" s="10">
        <v>7</v>
      </c>
      <c r="B17" s="316" t="s">
        <v>1</v>
      </c>
      <c r="C17" s="317"/>
      <c r="D17" s="26">
        <v>150</v>
      </c>
      <c r="E17" s="2"/>
      <c r="F17" s="24">
        <v>51</v>
      </c>
      <c r="G17" s="219" t="s">
        <v>15</v>
      </c>
      <c r="H17" s="47">
        <f>H12/(D24/100)</f>
        <v>115.625</v>
      </c>
    </row>
    <row r="18" spans="1:13" x14ac:dyDescent="0.25">
      <c r="A18" s="10">
        <v>8</v>
      </c>
      <c r="B18" s="316" t="s">
        <v>3</v>
      </c>
      <c r="C18" s="317"/>
      <c r="D18" s="26">
        <v>2</v>
      </c>
      <c r="E18" s="2"/>
      <c r="F18" s="58">
        <v>52</v>
      </c>
      <c r="G18" s="238" t="s">
        <v>212</v>
      </c>
      <c r="H18" s="59">
        <f>TRUNC(H17/D36,0)</f>
        <v>231</v>
      </c>
    </row>
    <row r="19" spans="1:13" ht="14.4" thickBot="1" x14ac:dyDescent="0.3">
      <c r="A19" s="10">
        <v>9</v>
      </c>
      <c r="B19" s="324" t="s">
        <v>4</v>
      </c>
      <c r="C19" s="325"/>
      <c r="D19" s="26">
        <v>5</v>
      </c>
      <c r="E19" s="2"/>
      <c r="F19" s="67">
        <v>53</v>
      </c>
      <c r="G19" s="239" t="s">
        <v>51</v>
      </c>
      <c r="H19" s="205">
        <f>H10/D17</f>
        <v>2</v>
      </c>
      <c r="K19" s="70"/>
      <c r="L19" s="71"/>
      <c r="M19" s="72"/>
    </row>
    <row r="20" spans="1:13" ht="14.4" thickTop="1" x14ac:dyDescent="0.25">
      <c r="A20" s="10">
        <v>10</v>
      </c>
      <c r="B20" s="316" t="s">
        <v>213</v>
      </c>
      <c r="C20" s="317"/>
      <c r="D20" s="53">
        <v>14.88</v>
      </c>
      <c r="E20" s="2"/>
      <c r="F20" s="12">
        <v>54</v>
      </c>
      <c r="G20" s="240" t="s">
        <v>122</v>
      </c>
      <c r="H20" s="48" t="s">
        <v>123</v>
      </c>
      <c r="K20" s="70"/>
      <c r="L20" s="73"/>
      <c r="M20" s="74"/>
    </row>
    <row r="21" spans="1:13" x14ac:dyDescent="0.25">
      <c r="A21" s="10">
        <v>12</v>
      </c>
      <c r="B21" s="220" t="s">
        <v>43</v>
      </c>
      <c r="C21" s="221"/>
      <c r="D21" s="29">
        <v>50</v>
      </c>
      <c r="E21" s="2"/>
      <c r="F21" s="13">
        <v>55</v>
      </c>
      <c r="G21" s="219" t="s">
        <v>48</v>
      </c>
      <c r="H21" s="188">
        <f>D26*D27/H12</f>
        <v>12.324324324324325</v>
      </c>
      <c r="K21" s="70"/>
      <c r="L21" s="73"/>
      <c r="M21" s="74"/>
    </row>
    <row r="22" spans="1:13" x14ac:dyDescent="0.25">
      <c r="A22" s="19">
        <v>13</v>
      </c>
      <c r="B22" s="316" t="s">
        <v>44</v>
      </c>
      <c r="C22" s="317"/>
      <c r="D22" s="106">
        <v>92.5</v>
      </c>
      <c r="E22" s="2"/>
      <c r="F22" s="13">
        <v>56</v>
      </c>
      <c r="G22" s="219" t="s">
        <v>36</v>
      </c>
      <c r="H22" s="188">
        <f>D30*H11/H12</f>
        <v>0.64864864864864868</v>
      </c>
      <c r="K22" s="70"/>
      <c r="L22" s="73"/>
      <c r="M22" s="74"/>
    </row>
    <row r="23" spans="1:13" ht="14.4" thickBot="1" x14ac:dyDescent="0.3">
      <c r="A23" s="11">
        <v>14</v>
      </c>
      <c r="B23" s="322" t="s">
        <v>133</v>
      </c>
      <c r="C23" s="323"/>
      <c r="D23" s="181">
        <v>1.3</v>
      </c>
      <c r="E23" s="2"/>
      <c r="F23" s="13">
        <v>57</v>
      </c>
      <c r="G23" s="219" t="s">
        <v>19</v>
      </c>
      <c r="H23" s="188">
        <f>D31*H11/H12</f>
        <v>0.32432432432432434</v>
      </c>
      <c r="K23" s="70"/>
      <c r="L23" s="73"/>
      <c r="M23" s="74"/>
    </row>
    <row r="24" spans="1:13" ht="15" thickTop="1" thickBot="1" x14ac:dyDescent="0.3">
      <c r="A24" s="45">
        <v>15</v>
      </c>
      <c r="B24" s="228" t="s">
        <v>12</v>
      </c>
      <c r="C24" s="229"/>
      <c r="D24" s="182">
        <v>40</v>
      </c>
      <c r="E24" s="2"/>
      <c r="F24" s="13">
        <v>58</v>
      </c>
      <c r="G24" s="219" t="s">
        <v>20</v>
      </c>
      <c r="H24" s="188">
        <f>H19/D18*D32/H12</f>
        <v>6.4864864864864868E-2</v>
      </c>
      <c r="K24" s="70"/>
      <c r="L24" s="73"/>
      <c r="M24" s="74"/>
    </row>
    <row r="25" spans="1:13" ht="15" thickTop="1" thickBot="1" x14ac:dyDescent="0.3">
      <c r="E25" s="2"/>
      <c r="F25" s="13">
        <v>59</v>
      </c>
      <c r="G25" s="219" t="s">
        <v>21</v>
      </c>
      <c r="H25" s="188">
        <f>H19/D18*D33/H12</f>
        <v>0.17297297297297298</v>
      </c>
      <c r="K25" s="70"/>
      <c r="L25" s="73"/>
      <c r="M25" s="74"/>
    </row>
    <row r="26" spans="1:13" ht="14.4" thickTop="1" x14ac:dyDescent="0.25">
      <c r="A26" s="12">
        <v>16</v>
      </c>
      <c r="B26" s="320" t="s">
        <v>45</v>
      </c>
      <c r="C26" s="321"/>
      <c r="D26" s="186">
        <v>3.8</v>
      </c>
      <c r="E26" s="2"/>
      <c r="F26" s="13">
        <v>60</v>
      </c>
      <c r="G26" s="219" t="s">
        <v>22</v>
      </c>
      <c r="H26" s="188">
        <f>H19*D34/H12</f>
        <v>0.10810810810810811</v>
      </c>
      <c r="K26" s="70"/>
      <c r="L26" s="73"/>
      <c r="M26" s="75"/>
    </row>
    <row r="27" spans="1:13" x14ac:dyDescent="0.25">
      <c r="A27" s="13">
        <v>17</v>
      </c>
      <c r="B27" s="211" t="s">
        <v>46</v>
      </c>
      <c r="C27" s="212"/>
      <c r="D27" s="30">
        <v>150</v>
      </c>
      <c r="E27" s="2"/>
      <c r="F27" s="13">
        <v>61</v>
      </c>
      <c r="G27" s="219" t="s">
        <v>160</v>
      </c>
      <c r="H27" s="188">
        <f>H16</f>
        <v>15.277207392197125</v>
      </c>
      <c r="K27" s="70"/>
      <c r="L27" s="73"/>
      <c r="M27" s="74"/>
    </row>
    <row r="28" spans="1:13" x14ac:dyDescent="0.25">
      <c r="A28" s="13">
        <v>18</v>
      </c>
      <c r="B28" s="316" t="s">
        <v>177</v>
      </c>
      <c r="C28" s="317"/>
      <c r="D28" s="56">
        <v>100</v>
      </c>
      <c r="E28" s="2"/>
      <c r="F28" s="13">
        <v>62</v>
      </c>
      <c r="G28" s="219" t="s">
        <v>24</v>
      </c>
      <c r="H28" s="188">
        <f>D45*D35/H12</f>
        <v>0.54054054054054057</v>
      </c>
      <c r="K28" s="70"/>
      <c r="L28" s="73"/>
      <c r="M28" s="74"/>
    </row>
    <row r="29" spans="1:13" x14ac:dyDescent="0.25">
      <c r="A29" s="13">
        <v>19</v>
      </c>
      <c r="B29" s="211" t="s">
        <v>132</v>
      </c>
      <c r="C29" s="212"/>
      <c r="D29" s="202">
        <f>D21+D27+D28</f>
        <v>300</v>
      </c>
      <c r="E29" s="2"/>
      <c r="F29" s="23">
        <v>63</v>
      </c>
      <c r="G29" s="238" t="s">
        <v>25</v>
      </c>
      <c r="H29" s="189">
        <f>H19*D19*D35/H12</f>
        <v>5.4054054054054053</v>
      </c>
      <c r="K29" s="70"/>
      <c r="L29" s="71"/>
      <c r="M29" s="76"/>
    </row>
    <row r="30" spans="1:13" x14ac:dyDescent="0.25">
      <c r="A30" s="13">
        <v>20</v>
      </c>
      <c r="B30" s="316" t="s">
        <v>97</v>
      </c>
      <c r="C30" s="317"/>
      <c r="D30" s="183">
        <v>0.6</v>
      </c>
      <c r="E30" s="2"/>
      <c r="F30" s="51">
        <v>64</v>
      </c>
      <c r="G30" s="241" t="s">
        <v>124</v>
      </c>
      <c r="H30" s="190">
        <f>SUM(H21:H29)</f>
        <v>34.866396581386311</v>
      </c>
      <c r="K30" s="70"/>
      <c r="L30" s="73"/>
      <c r="M30" s="74"/>
    </row>
    <row r="31" spans="1:13" x14ac:dyDescent="0.25">
      <c r="A31" s="13">
        <v>21</v>
      </c>
      <c r="B31" s="316" t="s">
        <v>50</v>
      </c>
      <c r="C31" s="317"/>
      <c r="D31" s="183">
        <v>0.3</v>
      </c>
      <c r="E31" s="2"/>
      <c r="F31" s="23">
        <v>65</v>
      </c>
      <c r="G31" s="238" t="s">
        <v>125</v>
      </c>
      <c r="H31" s="189">
        <f>((D10/D11)/(D15+D16)+(D12/D13)/(D15+D16)+(D10*2/100)/(D15+D16)+(D12*2/100)/(D15+D16))</f>
        <v>4.1791044776119399</v>
      </c>
      <c r="K31" s="70"/>
      <c r="L31" s="73"/>
      <c r="M31" s="74"/>
    </row>
    <row r="32" spans="1:13" x14ac:dyDescent="0.25">
      <c r="A32" s="13">
        <v>22</v>
      </c>
      <c r="B32" s="211" t="s">
        <v>17</v>
      </c>
      <c r="C32" s="212"/>
      <c r="D32" s="183">
        <v>3</v>
      </c>
      <c r="E32" s="2"/>
      <c r="F32" s="51">
        <v>66</v>
      </c>
      <c r="G32" s="241" t="s">
        <v>126</v>
      </c>
      <c r="H32" s="190">
        <f>SUM(H30:H31)</f>
        <v>39.045501058998255</v>
      </c>
      <c r="K32" s="70"/>
      <c r="L32" s="73"/>
      <c r="M32" s="74"/>
    </row>
    <row r="33" spans="1:13" x14ac:dyDescent="0.25">
      <c r="A33" s="13">
        <v>23</v>
      </c>
      <c r="B33" s="316" t="s">
        <v>76</v>
      </c>
      <c r="C33" s="317"/>
      <c r="D33" s="183">
        <v>8</v>
      </c>
      <c r="E33" s="2"/>
      <c r="F33" s="13">
        <v>67</v>
      </c>
      <c r="G33" s="219" t="s">
        <v>173</v>
      </c>
      <c r="H33" s="188">
        <f>-H14*D42/H12</f>
        <v>-0.69023783783783788</v>
      </c>
      <c r="J33" s="57"/>
      <c r="K33" s="70"/>
      <c r="L33" s="73"/>
      <c r="M33" s="74"/>
    </row>
    <row r="34" spans="1:13" ht="14.4" thickBot="1" x14ac:dyDescent="0.3">
      <c r="A34" s="13">
        <v>24</v>
      </c>
      <c r="B34" s="316" t="s">
        <v>49</v>
      </c>
      <c r="C34" s="317"/>
      <c r="D34" s="183">
        <v>2.5</v>
      </c>
      <c r="E34" s="2"/>
      <c r="F34" s="52">
        <v>68</v>
      </c>
      <c r="G34" s="242" t="s">
        <v>127</v>
      </c>
      <c r="H34" s="191">
        <f>SUM(H32:H33)</f>
        <v>38.355263221160421</v>
      </c>
      <c r="I34" s="203"/>
      <c r="K34" s="70"/>
      <c r="L34" s="73"/>
      <c r="M34" s="74"/>
    </row>
    <row r="35" spans="1:13" ht="15" thickTop="1" thickBot="1" x14ac:dyDescent="0.3">
      <c r="A35" s="13">
        <v>25</v>
      </c>
      <c r="B35" s="316" t="s">
        <v>35</v>
      </c>
      <c r="C35" s="317"/>
      <c r="D35" s="183">
        <v>25</v>
      </c>
      <c r="E35" s="2"/>
      <c r="F35" s="253"/>
      <c r="G35" s="224"/>
      <c r="K35" s="70"/>
      <c r="L35" s="71"/>
      <c r="M35" s="76"/>
    </row>
    <row r="36" spans="1:13" ht="14.4" thickTop="1" x14ac:dyDescent="0.25">
      <c r="A36" s="13">
        <v>26</v>
      </c>
      <c r="B36" s="211" t="s">
        <v>10</v>
      </c>
      <c r="C36" s="212"/>
      <c r="D36" s="32">
        <v>0.5</v>
      </c>
      <c r="E36" s="2"/>
      <c r="F36" s="12">
        <v>69</v>
      </c>
      <c r="G36" s="240" t="s">
        <v>128</v>
      </c>
      <c r="H36" s="48">
        <f>D36</f>
        <v>0.5</v>
      </c>
      <c r="I36" s="271" t="s">
        <v>195</v>
      </c>
      <c r="K36" s="70"/>
      <c r="L36" s="73"/>
      <c r="M36" s="74"/>
    </row>
    <row r="37" spans="1:13" x14ac:dyDescent="0.25">
      <c r="A37" s="13">
        <v>27</v>
      </c>
      <c r="B37" s="211" t="s">
        <v>39</v>
      </c>
      <c r="C37" s="212"/>
      <c r="D37" s="183">
        <v>0.8</v>
      </c>
      <c r="E37" s="2"/>
      <c r="F37" s="13">
        <v>70</v>
      </c>
      <c r="G37" s="243" t="s">
        <v>129</v>
      </c>
      <c r="H37" s="206">
        <f>H34*D24/100*D36</f>
        <v>7.6710526442320841</v>
      </c>
      <c r="I37" s="258">
        <f>H34*D24/100</f>
        <v>15.342105288464168</v>
      </c>
      <c r="K37" s="70"/>
      <c r="L37" s="71"/>
      <c r="M37" s="76"/>
    </row>
    <row r="38" spans="1:13" x14ac:dyDescent="0.25">
      <c r="A38" s="13">
        <v>28</v>
      </c>
      <c r="B38" s="211" t="s">
        <v>40</v>
      </c>
      <c r="C38" s="212"/>
      <c r="D38" s="183">
        <v>0.2</v>
      </c>
      <c r="E38" s="2"/>
      <c r="F38" s="13">
        <v>71</v>
      </c>
      <c r="G38" s="244" t="s">
        <v>178</v>
      </c>
      <c r="H38" s="209">
        <f>H17*D43/H18</f>
        <v>6.0064935064935064E-2</v>
      </c>
      <c r="I38" s="259">
        <f>D43</f>
        <v>0.12</v>
      </c>
      <c r="K38" s="77"/>
      <c r="L38" s="77"/>
      <c r="M38" s="78"/>
    </row>
    <row r="39" spans="1:13" ht="14.4" thickBot="1" x14ac:dyDescent="0.3">
      <c r="A39" s="15">
        <v>29</v>
      </c>
      <c r="B39" s="226" t="s">
        <v>41</v>
      </c>
      <c r="C39" s="227"/>
      <c r="D39" s="184">
        <v>0.2</v>
      </c>
      <c r="E39" s="2"/>
      <c r="F39" s="13">
        <v>72</v>
      </c>
      <c r="G39" s="219" t="s">
        <v>23</v>
      </c>
      <c r="H39" s="206">
        <f>D37+D38+D39</f>
        <v>1.2</v>
      </c>
      <c r="I39" s="260"/>
      <c r="K39" s="70"/>
      <c r="L39" s="70"/>
      <c r="M39" s="78"/>
    </row>
    <row r="40" spans="1:13" ht="15" thickTop="1" thickBot="1" x14ac:dyDescent="0.3">
      <c r="B40" s="224"/>
      <c r="C40" s="225"/>
      <c r="E40" s="2"/>
      <c r="F40" s="13">
        <v>73</v>
      </c>
      <c r="G40" s="244" t="s">
        <v>184</v>
      </c>
      <c r="H40" s="254"/>
      <c r="I40" s="259">
        <f>D41</f>
        <v>0</v>
      </c>
      <c r="K40" s="70"/>
      <c r="L40" s="79"/>
      <c r="M40" s="76"/>
    </row>
    <row r="41" spans="1:13" ht="14.4" thickTop="1" x14ac:dyDescent="0.25">
      <c r="A41" s="12">
        <v>30</v>
      </c>
      <c r="B41" s="216" t="s">
        <v>181</v>
      </c>
      <c r="C41" s="217"/>
      <c r="D41" s="268">
        <v>0</v>
      </c>
      <c r="E41" s="2"/>
      <c r="F41" s="13">
        <v>74</v>
      </c>
      <c r="G41" s="219" t="s">
        <v>179</v>
      </c>
      <c r="H41" s="206">
        <f>D44*D35/H18</f>
        <v>0.21645021645021645</v>
      </c>
      <c r="I41" s="210">
        <f>D44*D35/H17</f>
        <v>0.43243243243243246</v>
      </c>
      <c r="K41" s="70"/>
      <c r="L41" s="73"/>
      <c r="M41" s="74"/>
    </row>
    <row r="42" spans="1:13" x14ac:dyDescent="0.25">
      <c r="A42" s="13">
        <v>31</v>
      </c>
      <c r="B42" s="219" t="s">
        <v>172</v>
      </c>
      <c r="C42" s="219"/>
      <c r="D42" s="183">
        <v>13.03</v>
      </c>
      <c r="E42" s="2"/>
      <c r="F42" s="13">
        <v>75</v>
      </c>
      <c r="G42" s="219" t="s">
        <v>185</v>
      </c>
      <c r="H42" s="206">
        <f>D35/60*D46</f>
        <v>1.6666666666666667</v>
      </c>
      <c r="I42" s="260"/>
      <c r="K42" s="70"/>
      <c r="L42" s="77"/>
      <c r="M42" s="74"/>
    </row>
    <row r="43" spans="1:13" x14ac:dyDescent="0.25">
      <c r="A43" s="13">
        <v>32</v>
      </c>
      <c r="B43" s="218" t="s">
        <v>196</v>
      </c>
      <c r="C43" s="219"/>
      <c r="D43" s="269">
        <v>0.12</v>
      </c>
      <c r="E43" s="2"/>
      <c r="F43" s="13">
        <v>76</v>
      </c>
      <c r="G43" s="218" t="s">
        <v>186</v>
      </c>
      <c r="H43" s="254"/>
      <c r="I43" s="258">
        <f>D35/60*D47</f>
        <v>0.83333333333333337</v>
      </c>
      <c r="K43" s="70"/>
      <c r="L43" s="73"/>
      <c r="M43" s="80"/>
    </row>
    <row r="44" spans="1:13" ht="14.4" thickBot="1" x14ac:dyDescent="0.3">
      <c r="A44" s="204">
        <v>33</v>
      </c>
      <c r="B44" s="230" t="s">
        <v>189</v>
      </c>
      <c r="C44" s="231"/>
      <c r="D44" s="272">
        <v>2</v>
      </c>
      <c r="E44" s="2"/>
      <c r="F44" s="13">
        <v>77</v>
      </c>
      <c r="G44" s="219" t="s">
        <v>187</v>
      </c>
      <c r="H44" s="206">
        <f>D35/60*D48</f>
        <v>4.166666666666667</v>
      </c>
      <c r="I44" s="260"/>
      <c r="K44" s="70"/>
      <c r="L44" s="71"/>
      <c r="M44" s="76"/>
    </row>
    <row r="45" spans="1:13" ht="15" customHeight="1" thickTop="1" thickBot="1" x14ac:dyDescent="0.3">
      <c r="A45" s="16">
        <v>34</v>
      </c>
      <c r="B45" s="232" t="s">
        <v>130</v>
      </c>
      <c r="C45" s="233"/>
      <c r="D45" s="97">
        <v>1</v>
      </c>
      <c r="E45" s="2"/>
      <c r="F45" s="251">
        <v>78</v>
      </c>
      <c r="G45" s="245" t="s">
        <v>188</v>
      </c>
      <c r="H45" s="255"/>
      <c r="I45" s="261">
        <f>D35/60*D49</f>
        <v>0.83333333333333337</v>
      </c>
      <c r="K45" s="70"/>
      <c r="L45" s="81"/>
      <c r="M45" s="74"/>
    </row>
    <row r="46" spans="1:13" ht="15" thickTop="1" thickBot="1" x14ac:dyDescent="0.3">
      <c r="A46" s="17">
        <v>35</v>
      </c>
      <c r="B46" s="316" t="s">
        <v>26</v>
      </c>
      <c r="C46" s="317"/>
      <c r="D46" s="34">
        <v>4</v>
      </c>
      <c r="E46" s="2"/>
      <c r="F46" s="20">
        <v>79</v>
      </c>
      <c r="G46" s="246" t="s">
        <v>34</v>
      </c>
      <c r="H46" s="192">
        <f>SUM(H37:H44)</f>
        <v>14.980901129080568</v>
      </c>
      <c r="I46" s="262">
        <f>SUM(I37:I45)</f>
        <v>17.561204387563265</v>
      </c>
      <c r="K46" s="70"/>
      <c r="L46" s="71"/>
      <c r="M46" s="76"/>
    </row>
    <row r="47" spans="1:13" ht="14.4" thickTop="1" x14ac:dyDescent="0.25">
      <c r="A47" s="17">
        <v>36</v>
      </c>
      <c r="B47" s="218" t="s">
        <v>209</v>
      </c>
      <c r="C47" s="219"/>
      <c r="D47" s="34">
        <v>2</v>
      </c>
      <c r="F47" s="21">
        <v>80</v>
      </c>
      <c r="G47" s="221" t="s">
        <v>193</v>
      </c>
      <c r="H47" s="206">
        <f>H46*D50</f>
        <v>1.4980901129080568</v>
      </c>
      <c r="I47" s="263">
        <f>I46*D50</f>
        <v>1.7561204387563265</v>
      </c>
    </row>
    <row r="48" spans="1:13" x14ac:dyDescent="0.25">
      <c r="A48" s="17">
        <v>37</v>
      </c>
      <c r="B48" s="316" t="s">
        <v>14</v>
      </c>
      <c r="C48" s="317"/>
      <c r="D48" s="34">
        <v>10</v>
      </c>
      <c r="F48" s="22">
        <v>81</v>
      </c>
      <c r="G48" s="247" t="s">
        <v>191</v>
      </c>
      <c r="H48" s="206">
        <f>H46*D51</f>
        <v>0.74904505645402841</v>
      </c>
      <c r="I48" s="264">
        <f>I46*D51</f>
        <v>0.87806021937816325</v>
      </c>
    </row>
    <row r="49" spans="1:9" x14ac:dyDescent="0.25">
      <c r="A49" s="17">
        <v>38</v>
      </c>
      <c r="B49" s="218" t="s">
        <v>210</v>
      </c>
      <c r="C49" s="219"/>
      <c r="D49" s="34">
        <v>2</v>
      </c>
      <c r="F49" s="252">
        <v>82</v>
      </c>
      <c r="G49" s="248" t="s">
        <v>192</v>
      </c>
      <c r="H49" s="256">
        <f>H46*D52</f>
        <v>1.4980901129080568</v>
      </c>
      <c r="I49" s="265">
        <f>I46*D52</f>
        <v>1.7561204387563265</v>
      </c>
    </row>
    <row r="50" spans="1:9" x14ac:dyDescent="0.25">
      <c r="A50" s="17">
        <v>39</v>
      </c>
      <c r="B50" s="316" t="s">
        <v>31</v>
      </c>
      <c r="C50" s="317"/>
      <c r="D50" s="35">
        <v>0.1</v>
      </c>
      <c r="F50" s="201">
        <v>83</v>
      </c>
      <c r="G50" s="241" t="s">
        <v>30</v>
      </c>
      <c r="H50" s="207">
        <f>SUM(H46:H48)</f>
        <v>17.228036298442653</v>
      </c>
      <c r="I50" s="266">
        <f>SUM(I46:I49)</f>
        <v>21.951505484454081</v>
      </c>
    </row>
    <row r="51" spans="1:9" x14ac:dyDescent="0.25">
      <c r="A51" s="17">
        <v>40</v>
      </c>
      <c r="B51" s="316" t="s">
        <v>175</v>
      </c>
      <c r="C51" s="317"/>
      <c r="D51" s="197">
        <v>0.05</v>
      </c>
      <c r="F51" s="252">
        <v>84</v>
      </c>
      <c r="G51" s="249" t="s">
        <v>211</v>
      </c>
      <c r="H51" s="256">
        <f>H50*D53</f>
        <v>3.445607259688531</v>
      </c>
      <c r="I51" s="265">
        <f>I50*D53</f>
        <v>4.3903010968908163</v>
      </c>
    </row>
    <row r="52" spans="1:9" x14ac:dyDescent="0.25">
      <c r="A52" s="17">
        <v>41</v>
      </c>
      <c r="B52" s="218" t="s">
        <v>176</v>
      </c>
      <c r="C52" s="219"/>
      <c r="D52" s="270">
        <v>0.1</v>
      </c>
      <c r="F52" s="201">
        <v>85</v>
      </c>
      <c r="G52" s="250" t="s">
        <v>180</v>
      </c>
      <c r="H52" s="257">
        <f>SUM(H50:H51)</f>
        <v>20.673643558131182</v>
      </c>
      <c r="I52" s="266">
        <f>SUM(I50:I51)</f>
        <v>26.341806581344898</v>
      </c>
    </row>
    <row r="53" spans="1:9" x14ac:dyDescent="0.25">
      <c r="A53" s="17">
        <v>42</v>
      </c>
      <c r="B53" s="218" t="s">
        <v>207</v>
      </c>
      <c r="C53" s="219"/>
      <c r="D53" s="35">
        <v>0.2</v>
      </c>
      <c r="F53" s="22">
        <v>86</v>
      </c>
      <c r="G53" s="198" t="s">
        <v>194</v>
      </c>
      <c r="H53" s="206">
        <f>H52*D54</f>
        <v>3.9279922760449248</v>
      </c>
      <c r="I53" s="264">
        <f>I52*D54</f>
        <v>5.0049432504555309</v>
      </c>
    </row>
    <row r="54" spans="1:9" ht="14.4" thickBot="1" x14ac:dyDescent="0.3">
      <c r="A54" s="18">
        <v>43</v>
      </c>
      <c r="B54" s="326" t="s">
        <v>37</v>
      </c>
      <c r="C54" s="327"/>
      <c r="D54" s="36">
        <v>0.19</v>
      </c>
      <c r="F54" s="199">
        <v>87</v>
      </c>
      <c r="G54" s="200" t="s">
        <v>190</v>
      </c>
      <c r="H54" s="208">
        <f>SUM(H52:H53)</f>
        <v>24.601635834176108</v>
      </c>
      <c r="I54" s="267">
        <f>SUM(I52:I53)</f>
        <v>31.34674983180043</v>
      </c>
    </row>
    <row r="55" spans="1:9" ht="14.4" thickTop="1" x14ac:dyDescent="0.25"/>
    <row r="68" spans="10:10" x14ac:dyDescent="0.25">
      <c r="J68" s="6"/>
    </row>
  </sheetData>
  <sheetProtection algorithmName="SHA-512" hashValue="jTaaDsX3GRNbx1wseQ2YutcTAyp8PG6Ca9u3bDKtgGrxACm76I0G113SFXVC1NyJWLElY4yX4KjY8PqaigMYlg==" saltValue="w2yCHETvWH1mLzT1Y/8q6w==" spinCount="100000" sheet="1" objects="1" scenarios="1"/>
  <mergeCells count="26">
    <mergeCell ref="B54:C54"/>
    <mergeCell ref="B50:C50"/>
    <mergeCell ref="B48:C48"/>
    <mergeCell ref="B46:C46"/>
    <mergeCell ref="B51:C51"/>
    <mergeCell ref="B35:C35"/>
    <mergeCell ref="B33:C33"/>
    <mergeCell ref="B30:C30"/>
    <mergeCell ref="B19:C19"/>
    <mergeCell ref="B17:C17"/>
    <mergeCell ref="B26:C26"/>
    <mergeCell ref="B23:C23"/>
    <mergeCell ref="B34:C34"/>
    <mergeCell ref="B31:C31"/>
    <mergeCell ref="B28:C28"/>
    <mergeCell ref="B22:C22"/>
    <mergeCell ref="B20:C20"/>
    <mergeCell ref="B16:C16"/>
    <mergeCell ref="B18:C18"/>
    <mergeCell ref="A1:H1"/>
    <mergeCell ref="A2:D2"/>
    <mergeCell ref="B15:C15"/>
    <mergeCell ref="B12:C12"/>
    <mergeCell ref="B10:C10"/>
    <mergeCell ref="B11:C11"/>
    <mergeCell ref="B13:C13"/>
  </mergeCells>
  <dataValidations count="1">
    <dataValidation type="list" allowBlank="1" showInputMessage="1" showErrorMessage="1" sqref="D36">
      <formula1>Flaschengöße</formula1>
    </dataValidation>
  </dataValidations>
  <pageMargins left="0.51181102362204722" right="0.31496062992125984" top="0.39370078740157483" bottom="0.39370078740157483" header="0.31496062992125984" footer="0.31496062992125984"/>
  <pageSetup paperSize="9" scale="71" fitToHeight="0" orientation="landscape" r:id="rId1"/>
  <headerFooter>
    <oddFooter>&amp;L&amp;7Erstellt: LVWO Weinsberg J. Friz&amp;C&amp;7&amp;F&amp;R&amp;7&amp;D</oddFooter>
  </headerFooter>
  <ignoredErrors>
    <ignoredError sqref="H12 H33 H53:I53" formula="1"/>
  </ignoredErrors>
  <drawing r:id="rId2"/>
  <legacyDrawing r:id="rId3"/>
  <oleObjects>
    <mc:AlternateContent xmlns:mc="http://schemas.openxmlformats.org/markup-compatibility/2006">
      <mc:Choice Requires="x14">
        <oleObject progId="Word.Picture.8" shapeId="5200" r:id="rId4">
          <objectPr defaultSize="0" autoPict="0" r:id="rId5">
            <anchor moveWithCells="1" sizeWithCells="1">
              <from>
                <xdr:col>6</xdr:col>
                <xdr:colOff>1615440</xdr:colOff>
                <xdr:row>1</xdr:row>
                <xdr:rowOff>99060</xdr:rowOff>
              </from>
              <to>
                <xdr:col>6</xdr:col>
                <xdr:colOff>2301240</xdr:colOff>
                <xdr:row>4</xdr:row>
                <xdr:rowOff>76200</xdr:rowOff>
              </to>
            </anchor>
          </objectPr>
        </oleObject>
      </mc:Choice>
      <mc:Fallback>
        <oleObject progId="Word.Picture.8" shapeId="5200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8"/>
  <sheetViews>
    <sheetView topLeftCell="A25" zoomScale="75" zoomScaleNormal="75" workbookViewId="0">
      <selection activeCell="L40" sqref="L40"/>
    </sheetView>
  </sheetViews>
  <sheetFormatPr baseColWidth="10" defaultRowHeight="13.8" x14ac:dyDescent="0.25"/>
  <cols>
    <col min="1" max="1" width="3" style="329" customWidth="1"/>
    <col min="2" max="2" width="8.19921875" style="329" customWidth="1"/>
    <col min="3" max="3" width="49" style="332" customWidth="1"/>
    <col min="4" max="4" width="12.296875" style="332" customWidth="1"/>
    <col min="5" max="5" width="14.8984375" style="329" customWidth="1"/>
    <col min="6" max="6" width="3" style="329" customWidth="1"/>
    <col min="7" max="7" width="61.3984375" style="329" customWidth="1"/>
    <col min="8" max="9" width="11.59765625" style="329" customWidth="1"/>
    <col min="10" max="10" width="11.19921875" style="329" customWidth="1"/>
    <col min="11" max="11" width="2.796875" style="329" customWidth="1"/>
    <col min="12" max="12" width="57.19921875" style="329" customWidth="1"/>
    <col min="13" max="16384" width="11.19921875" style="329"/>
  </cols>
  <sheetData>
    <row r="1" spans="1:13" ht="22.2" customHeight="1" x14ac:dyDescent="0.4">
      <c r="A1" s="328" t="s">
        <v>53</v>
      </c>
      <c r="B1" s="328"/>
      <c r="C1" s="328"/>
      <c r="D1" s="328"/>
      <c r="E1" s="328"/>
      <c r="F1" s="328"/>
      <c r="G1" s="328"/>
      <c r="H1" s="328"/>
    </row>
    <row r="2" spans="1:13" ht="13.2" customHeight="1" x14ac:dyDescent="0.25">
      <c r="A2" s="330"/>
      <c r="B2" s="330"/>
      <c r="C2" s="330"/>
      <c r="D2" s="330"/>
    </row>
    <row r="3" spans="1:13" ht="14.4" x14ac:dyDescent="0.3">
      <c r="B3" s="331" t="s">
        <v>32</v>
      </c>
      <c r="D3" s="331"/>
      <c r="G3" s="333" t="s">
        <v>136</v>
      </c>
      <c r="H3" s="334" t="s">
        <v>7</v>
      </c>
    </row>
    <row r="4" spans="1:13" ht="14.4" x14ac:dyDescent="0.3">
      <c r="B4" s="331" t="s">
        <v>33</v>
      </c>
      <c r="D4" s="331"/>
      <c r="G4" s="333" t="s">
        <v>137</v>
      </c>
      <c r="H4" s="335" t="s">
        <v>8</v>
      </c>
      <c r="K4" s="336"/>
    </row>
    <row r="5" spans="1:13" x14ac:dyDescent="0.25">
      <c r="B5" s="331" t="s">
        <v>27</v>
      </c>
      <c r="D5" s="331"/>
      <c r="G5" s="337"/>
      <c r="H5" s="338" t="s">
        <v>135</v>
      </c>
    </row>
    <row r="6" spans="1:13" x14ac:dyDescent="0.25">
      <c r="B6" s="339" t="s">
        <v>28</v>
      </c>
      <c r="D6" s="331"/>
      <c r="G6" s="340" t="s">
        <v>16</v>
      </c>
      <c r="H6" s="341" t="s">
        <v>134</v>
      </c>
    </row>
    <row r="7" spans="1:13" ht="7.05" customHeight="1" x14ac:dyDescent="0.25"/>
    <row r="8" spans="1:13" ht="19.95" customHeight="1" x14ac:dyDescent="0.25">
      <c r="B8" s="342" t="s">
        <v>52</v>
      </c>
      <c r="C8" s="343"/>
    </row>
    <row r="9" spans="1:13" ht="7.05" customHeight="1" thickBot="1" x14ac:dyDescent="0.3"/>
    <row r="10" spans="1:13" ht="14.4" thickTop="1" x14ac:dyDescent="0.25">
      <c r="A10" s="344">
        <v>1</v>
      </c>
      <c r="B10" s="345" t="s">
        <v>54</v>
      </c>
      <c r="C10" s="346"/>
      <c r="D10" s="25">
        <v>5000</v>
      </c>
      <c r="E10" s="347"/>
      <c r="F10" s="348"/>
      <c r="G10" s="349"/>
      <c r="H10" s="350"/>
    </row>
    <row r="11" spans="1:13" x14ac:dyDescent="0.25">
      <c r="A11" s="351">
        <v>2</v>
      </c>
      <c r="B11" s="352" t="s">
        <v>13</v>
      </c>
      <c r="C11" s="353"/>
      <c r="D11" s="26">
        <v>10</v>
      </c>
      <c r="E11" s="347"/>
      <c r="F11" s="348"/>
      <c r="G11" s="349"/>
      <c r="H11" s="354"/>
    </row>
    <row r="12" spans="1:13" x14ac:dyDescent="0.25">
      <c r="A12" s="351">
        <v>3</v>
      </c>
      <c r="B12" s="352" t="s">
        <v>55</v>
      </c>
      <c r="C12" s="353"/>
      <c r="D12" s="27">
        <v>2500</v>
      </c>
      <c r="E12" s="347"/>
      <c r="F12" s="348"/>
      <c r="G12" s="349"/>
      <c r="H12" s="354"/>
    </row>
    <row r="13" spans="1:13" ht="14.4" thickBot="1" x14ac:dyDescent="0.3">
      <c r="A13" s="355">
        <v>4</v>
      </c>
      <c r="B13" s="356" t="s">
        <v>13</v>
      </c>
      <c r="C13" s="357"/>
      <c r="D13" s="28">
        <v>20</v>
      </c>
      <c r="E13" s="347"/>
      <c r="F13" s="348"/>
      <c r="G13" s="349"/>
      <c r="H13" s="354"/>
    </row>
    <row r="14" spans="1:13" ht="15" thickTop="1" thickBot="1" x14ac:dyDescent="0.3">
      <c r="A14" s="347"/>
      <c r="B14" s="358"/>
      <c r="C14" s="359"/>
      <c r="D14" s="349"/>
      <c r="E14" s="347"/>
      <c r="F14" s="348"/>
      <c r="G14" s="349"/>
      <c r="H14" s="360"/>
      <c r="M14" s="361"/>
    </row>
    <row r="15" spans="1:13" ht="14.4" thickTop="1" x14ac:dyDescent="0.25">
      <c r="A15" s="362">
        <v>5</v>
      </c>
      <c r="B15" s="363" t="s">
        <v>56</v>
      </c>
      <c r="C15" s="364"/>
      <c r="D15" s="38">
        <v>1000</v>
      </c>
      <c r="E15" s="347"/>
      <c r="F15" s="348"/>
      <c r="G15" s="365"/>
      <c r="H15" s="354"/>
    </row>
    <row r="16" spans="1:13" x14ac:dyDescent="0.25">
      <c r="A16" s="366">
        <v>6</v>
      </c>
      <c r="B16" s="367" t="s">
        <v>57</v>
      </c>
      <c r="C16" s="368"/>
      <c r="D16" s="39">
        <v>136.5</v>
      </c>
      <c r="E16" s="347"/>
      <c r="F16" s="348"/>
      <c r="G16" s="349"/>
      <c r="H16" s="354"/>
    </row>
    <row r="17" spans="1:13" ht="14.4" thickBot="1" x14ac:dyDescent="0.3">
      <c r="A17" s="366">
        <v>7</v>
      </c>
      <c r="B17" s="367" t="s">
        <v>11</v>
      </c>
      <c r="C17" s="368"/>
      <c r="D17" s="39">
        <v>100</v>
      </c>
      <c r="E17" s="347"/>
    </row>
    <row r="18" spans="1:13" ht="15" thickTop="1" thickBot="1" x14ac:dyDescent="0.3">
      <c r="A18" s="369">
        <v>8</v>
      </c>
      <c r="B18" s="370" t="s">
        <v>58</v>
      </c>
      <c r="C18" s="371"/>
      <c r="D18" s="69">
        <v>0.45</v>
      </c>
      <c r="E18" s="347"/>
      <c r="F18" s="372">
        <v>39</v>
      </c>
      <c r="G18" s="373" t="s">
        <v>154</v>
      </c>
      <c r="H18" s="104">
        <f>D16</f>
        <v>136.5</v>
      </c>
    </row>
    <row r="19" spans="1:13" ht="15" thickTop="1" thickBot="1" x14ac:dyDescent="0.3">
      <c r="B19" s="374"/>
      <c r="C19" s="375"/>
      <c r="E19" s="347"/>
      <c r="F19" s="376">
        <v>40</v>
      </c>
      <c r="G19" s="377" t="s">
        <v>59</v>
      </c>
      <c r="H19" s="68">
        <f>H18/D37</f>
        <v>390</v>
      </c>
    </row>
    <row r="20" spans="1:13" ht="15" thickTop="1" thickBot="1" x14ac:dyDescent="0.3">
      <c r="A20" s="378">
        <v>9</v>
      </c>
      <c r="B20" s="379" t="s">
        <v>60</v>
      </c>
      <c r="C20" s="380"/>
      <c r="D20" s="94">
        <v>25</v>
      </c>
      <c r="E20" s="347"/>
      <c r="F20" s="381"/>
      <c r="G20" s="381"/>
      <c r="H20" s="381"/>
    </row>
    <row r="21" spans="1:13" ht="14.4" thickTop="1" x14ac:dyDescent="0.25">
      <c r="A21" s="382">
        <v>10</v>
      </c>
      <c r="B21" s="367" t="s">
        <v>61</v>
      </c>
      <c r="C21" s="368"/>
      <c r="D21" s="95">
        <v>0</v>
      </c>
      <c r="E21" s="347"/>
      <c r="F21" s="372">
        <v>41</v>
      </c>
      <c r="G21" s="383" t="s">
        <v>153</v>
      </c>
      <c r="H21" s="48">
        <v>1</v>
      </c>
    </row>
    <row r="22" spans="1:13" x14ac:dyDescent="0.25">
      <c r="A22" s="382">
        <v>11</v>
      </c>
      <c r="B22" s="367" t="s">
        <v>62</v>
      </c>
      <c r="C22" s="368"/>
      <c r="D22" s="95">
        <v>0</v>
      </c>
      <c r="E22" s="347"/>
      <c r="F22" s="384">
        <v>42</v>
      </c>
      <c r="G22" s="385" t="s">
        <v>18</v>
      </c>
      <c r="H22" s="50">
        <f>D17*D18/H18</f>
        <v>0.32967032967032966</v>
      </c>
    </row>
    <row r="23" spans="1:13" x14ac:dyDescent="0.25">
      <c r="A23" s="382">
        <v>12</v>
      </c>
      <c r="B23" s="367" t="s">
        <v>63</v>
      </c>
      <c r="C23" s="368"/>
      <c r="D23" s="96">
        <v>11.1</v>
      </c>
      <c r="E23" s="347"/>
      <c r="F23" s="384">
        <v>43</v>
      </c>
      <c r="G23" s="385" t="s">
        <v>64</v>
      </c>
      <c r="H23" s="50">
        <f>D20*D27/H18</f>
        <v>2.9304029304029302</v>
      </c>
    </row>
    <row r="24" spans="1:13" x14ac:dyDescent="0.25">
      <c r="A24" s="382">
        <v>13</v>
      </c>
      <c r="B24" s="367" t="s">
        <v>65</v>
      </c>
      <c r="C24" s="368"/>
      <c r="D24" s="40">
        <v>0</v>
      </c>
      <c r="E24" s="347"/>
      <c r="F24" s="384">
        <v>44</v>
      </c>
      <c r="G24" s="385" t="s">
        <v>66</v>
      </c>
      <c r="H24" s="50">
        <f>D21*D28/H18</f>
        <v>0</v>
      </c>
    </row>
    <row r="25" spans="1:13" ht="14.4" thickBot="1" x14ac:dyDescent="0.3">
      <c r="A25" s="386">
        <v>14</v>
      </c>
      <c r="B25" s="387" t="s">
        <v>67</v>
      </c>
      <c r="C25" s="388"/>
      <c r="D25" s="49">
        <v>0</v>
      </c>
      <c r="E25" s="347"/>
      <c r="F25" s="384">
        <v>45</v>
      </c>
      <c r="G25" s="385" t="s">
        <v>68</v>
      </c>
      <c r="H25" s="50">
        <f>D22*D29/H18</f>
        <v>0</v>
      </c>
      <c r="K25" s="389"/>
      <c r="L25" s="389"/>
      <c r="M25" s="389"/>
    </row>
    <row r="26" spans="1:13" ht="15" thickTop="1" thickBot="1" x14ac:dyDescent="0.3">
      <c r="A26" s="390"/>
      <c r="B26" s="374"/>
      <c r="C26" s="375"/>
      <c r="D26" s="391"/>
      <c r="E26" s="347"/>
      <c r="F26" s="392">
        <v>46</v>
      </c>
      <c r="G26" s="393" t="s">
        <v>200</v>
      </c>
      <c r="H26" s="394">
        <f>D23*D30/H18</f>
        <v>0.12197802197802196</v>
      </c>
      <c r="K26" s="389"/>
      <c r="L26" s="389"/>
      <c r="M26" s="389"/>
    </row>
    <row r="27" spans="1:13" ht="14.4" thickTop="1" x14ac:dyDescent="0.25">
      <c r="A27" s="378">
        <v>15</v>
      </c>
      <c r="B27" s="379" t="s">
        <v>197</v>
      </c>
      <c r="C27" s="380"/>
      <c r="D27" s="41">
        <v>16</v>
      </c>
      <c r="E27" s="347"/>
      <c r="F27" s="384">
        <v>47</v>
      </c>
      <c r="G27" s="385" t="s">
        <v>69</v>
      </c>
      <c r="H27" s="50">
        <f>D24*D31/H18</f>
        <v>0</v>
      </c>
      <c r="K27" s="389"/>
      <c r="L27" s="389"/>
      <c r="M27" s="389"/>
    </row>
    <row r="28" spans="1:13" x14ac:dyDescent="0.25">
      <c r="A28" s="382">
        <v>16</v>
      </c>
      <c r="B28" s="395" t="s">
        <v>70</v>
      </c>
      <c r="C28" s="396"/>
      <c r="D28" s="42">
        <v>0</v>
      </c>
      <c r="E28" s="347"/>
      <c r="F28" s="384">
        <v>48</v>
      </c>
      <c r="G28" s="385" t="s">
        <v>71</v>
      </c>
      <c r="H28" s="50">
        <f>D25*D32/H18</f>
        <v>0</v>
      </c>
      <c r="K28" s="397"/>
      <c r="L28" s="389"/>
      <c r="M28" s="389"/>
    </row>
    <row r="29" spans="1:13" x14ac:dyDescent="0.25">
      <c r="A29" s="382">
        <v>17</v>
      </c>
      <c r="B29" s="395" t="s">
        <v>72</v>
      </c>
      <c r="C29" s="396"/>
      <c r="D29" s="42">
        <v>0</v>
      </c>
      <c r="E29" s="347"/>
      <c r="F29" s="384">
        <v>49</v>
      </c>
      <c r="G29" s="385" t="s">
        <v>75</v>
      </c>
      <c r="H29" s="50">
        <f>D33*D35/H18</f>
        <v>0.36630036630036628</v>
      </c>
      <c r="J29" s="398"/>
      <c r="K29" s="397"/>
      <c r="L29" s="389"/>
      <c r="M29" s="389"/>
    </row>
    <row r="30" spans="1:13" x14ac:dyDescent="0.25">
      <c r="A30" s="382">
        <v>18</v>
      </c>
      <c r="B30" s="395" t="s">
        <v>78</v>
      </c>
      <c r="C30" s="396"/>
      <c r="D30" s="43">
        <v>1.5</v>
      </c>
      <c r="E30" s="347"/>
      <c r="F30" s="399">
        <v>50</v>
      </c>
      <c r="G30" s="400" t="s">
        <v>162</v>
      </c>
      <c r="H30" s="213">
        <f>D34*D35/H18</f>
        <v>0.32967032967032966</v>
      </c>
      <c r="J30" s="398"/>
      <c r="K30" s="397"/>
      <c r="L30" s="389"/>
      <c r="M30" s="389"/>
    </row>
    <row r="31" spans="1:13" x14ac:dyDescent="0.25">
      <c r="A31" s="382">
        <v>19</v>
      </c>
      <c r="B31" s="395" t="s">
        <v>73</v>
      </c>
      <c r="C31" s="396"/>
      <c r="D31" s="43">
        <v>0</v>
      </c>
      <c r="E31" s="347"/>
      <c r="F31" s="392">
        <v>51</v>
      </c>
      <c r="G31" s="393" t="s">
        <v>201</v>
      </c>
      <c r="H31" s="394">
        <f>D43</f>
        <v>0.12</v>
      </c>
      <c r="K31" s="397"/>
      <c r="L31" s="389"/>
      <c r="M31" s="389"/>
    </row>
    <row r="32" spans="1:13" x14ac:dyDescent="0.25">
      <c r="A32" s="386">
        <v>20</v>
      </c>
      <c r="B32" s="401" t="s">
        <v>74</v>
      </c>
      <c r="C32" s="402"/>
      <c r="D32" s="101">
        <v>0</v>
      </c>
      <c r="E32" s="347"/>
      <c r="F32" s="403">
        <v>52</v>
      </c>
      <c r="G32" s="404" t="s">
        <v>156</v>
      </c>
      <c r="H32" s="214">
        <f>SUM(H22:H31)</f>
        <v>4.1980219780219779</v>
      </c>
      <c r="K32" s="397"/>
      <c r="L32" s="389"/>
      <c r="M32" s="389"/>
    </row>
    <row r="33" spans="1:13" x14ac:dyDescent="0.25">
      <c r="A33" s="351">
        <v>21</v>
      </c>
      <c r="B33" s="405" t="s">
        <v>155</v>
      </c>
      <c r="C33" s="406"/>
      <c r="D33" s="448">
        <v>2</v>
      </c>
      <c r="E33" s="347"/>
      <c r="F33" s="407">
        <v>53</v>
      </c>
      <c r="G33" s="408" t="s">
        <v>157</v>
      </c>
      <c r="H33" s="215">
        <f>(D10/D11)/(D15)+(D12/D13)/(D15)+(D10*1.5/100)/(D15)+(D12*1.5/100)/(D15)</f>
        <v>0.73749999999999993</v>
      </c>
      <c r="K33" s="397"/>
      <c r="L33" s="389"/>
      <c r="M33" s="389"/>
    </row>
    <row r="34" spans="1:13" ht="14.4" thickBot="1" x14ac:dyDescent="0.3">
      <c r="A34" s="351">
        <v>22</v>
      </c>
      <c r="B34" s="409" t="s">
        <v>161</v>
      </c>
      <c r="C34" s="409"/>
      <c r="D34" s="102">
        <v>1.8</v>
      </c>
      <c r="E34" s="347"/>
      <c r="F34" s="410">
        <v>54</v>
      </c>
      <c r="G34" s="411" t="s">
        <v>158</v>
      </c>
      <c r="H34" s="105">
        <f>SUM(H32:H33)</f>
        <v>4.9355219780219777</v>
      </c>
      <c r="K34" s="397"/>
      <c r="L34" s="389"/>
      <c r="M34" s="389"/>
    </row>
    <row r="35" spans="1:13" ht="15" thickTop="1" thickBot="1" x14ac:dyDescent="0.3">
      <c r="A35" s="355">
        <v>23</v>
      </c>
      <c r="B35" s="356" t="s">
        <v>35</v>
      </c>
      <c r="C35" s="357"/>
      <c r="D35" s="103">
        <v>25</v>
      </c>
      <c r="E35" s="347"/>
      <c r="F35" s="412"/>
      <c r="K35" s="397"/>
      <c r="L35" s="389"/>
      <c r="M35" s="389"/>
    </row>
    <row r="36" spans="1:13" ht="15" thickTop="1" thickBot="1" x14ac:dyDescent="0.3">
      <c r="B36" s="374"/>
      <c r="C36" s="375"/>
      <c r="E36" s="347"/>
      <c r="F36" s="372">
        <v>55</v>
      </c>
      <c r="G36" s="383" t="s">
        <v>128</v>
      </c>
      <c r="H36" s="48">
        <f>D37</f>
        <v>0.35</v>
      </c>
      <c r="I36" s="271" t="s">
        <v>195</v>
      </c>
      <c r="K36" s="397"/>
      <c r="L36" s="389"/>
      <c r="M36" s="389"/>
    </row>
    <row r="37" spans="1:13" ht="14.4" thickTop="1" x14ac:dyDescent="0.25">
      <c r="A37" s="372">
        <v>24</v>
      </c>
      <c r="B37" s="413" t="s">
        <v>10</v>
      </c>
      <c r="C37" s="414"/>
      <c r="D37" s="44">
        <v>0.35</v>
      </c>
      <c r="E37" s="347"/>
      <c r="F37" s="384">
        <v>56</v>
      </c>
      <c r="G37" s="415" t="s">
        <v>199</v>
      </c>
      <c r="H37" s="206">
        <f>H34*D37</f>
        <v>1.7274326923076921</v>
      </c>
      <c r="I37" s="258">
        <f>H34</f>
        <v>4.9355219780219777</v>
      </c>
      <c r="K37" s="397"/>
      <c r="L37" s="389"/>
      <c r="M37" s="389"/>
    </row>
    <row r="38" spans="1:13" x14ac:dyDescent="0.25">
      <c r="A38" s="384">
        <v>25</v>
      </c>
      <c r="B38" s="405" t="s">
        <v>39</v>
      </c>
      <c r="C38" s="406"/>
      <c r="D38" s="31">
        <v>0.8</v>
      </c>
      <c r="E38" s="347"/>
      <c r="F38" s="384">
        <v>57</v>
      </c>
      <c r="G38" s="385" t="s">
        <v>23</v>
      </c>
      <c r="H38" s="206">
        <f>D38+D39+D40</f>
        <v>1.2</v>
      </c>
      <c r="I38" s="260"/>
      <c r="K38" s="397"/>
      <c r="L38" s="416"/>
      <c r="M38" s="82"/>
    </row>
    <row r="39" spans="1:13" x14ac:dyDescent="0.25">
      <c r="A39" s="384">
        <v>26</v>
      </c>
      <c r="B39" s="405" t="s">
        <v>40</v>
      </c>
      <c r="C39" s="406"/>
      <c r="D39" s="31">
        <v>0.2</v>
      </c>
      <c r="E39" s="347"/>
      <c r="F39" s="384">
        <v>58</v>
      </c>
      <c r="G39" s="417" t="s">
        <v>184</v>
      </c>
      <c r="H39" s="254"/>
      <c r="I39" s="259">
        <f>D42</f>
        <v>0.26</v>
      </c>
      <c r="K39" s="397"/>
      <c r="L39" s="389"/>
      <c r="M39" s="389"/>
    </row>
    <row r="40" spans="1:13" ht="14.4" thickBot="1" x14ac:dyDescent="0.3">
      <c r="A40" s="418">
        <v>27</v>
      </c>
      <c r="B40" s="419" t="s">
        <v>198</v>
      </c>
      <c r="C40" s="420"/>
      <c r="D40" s="33">
        <v>0.2</v>
      </c>
      <c r="E40" s="347"/>
      <c r="F40" s="384">
        <v>59</v>
      </c>
      <c r="G40" s="385" t="s">
        <v>185</v>
      </c>
      <c r="H40" s="206">
        <f>D35/60*D44</f>
        <v>1.25</v>
      </c>
      <c r="I40" s="260"/>
      <c r="K40" s="397"/>
      <c r="L40" s="397"/>
      <c r="M40" s="421"/>
    </row>
    <row r="41" spans="1:13" ht="15" thickTop="1" thickBot="1" x14ac:dyDescent="0.3">
      <c r="E41" s="347"/>
      <c r="F41" s="384">
        <v>60</v>
      </c>
      <c r="G41" s="422" t="s">
        <v>186</v>
      </c>
      <c r="H41" s="254"/>
      <c r="I41" s="258">
        <f>D35/60*D45</f>
        <v>0.83333333333333337</v>
      </c>
      <c r="K41" s="389"/>
      <c r="L41" s="389"/>
      <c r="M41" s="389"/>
    </row>
    <row r="42" spans="1:13" ht="14.4" thickTop="1" x14ac:dyDescent="0.25">
      <c r="A42" s="372">
        <v>28</v>
      </c>
      <c r="B42" s="423" t="s">
        <v>181</v>
      </c>
      <c r="C42" s="424"/>
      <c r="D42" s="268">
        <v>0.26</v>
      </c>
      <c r="E42" s="347"/>
      <c r="F42" s="384">
        <v>61</v>
      </c>
      <c r="G42" s="385" t="s">
        <v>187</v>
      </c>
      <c r="H42" s="206">
        <f>D35/60*D46</f>
        <v>4.166666666666667</v>
      </c>
      <c r="I42" s="260"/>
      <c r="K42" s="389"/>
      <c r="L42" s="389"/>
      <c r="M42" s="389"/>
    </row>
    <row r="43" spans="1:13" ht="14.4" thickBot="1" x14ac:dyDescent="0.3">
      <c r="A43" s="384">
        <v>29</v>
      </c>
      <c r="B43" s="425" t="s">
        <v>196</v>
      </c>
      <c r="C43" s="409"/>
      <c r="D43" s="269">
        <v>0.12</v>
      </c>
      <c r="E43" s="347"/>
      <c r="F43" s="426">
        <v>62</v>
      </c>
      <c r="G43" s="427" t="s">
        <v>188</v>
      </c>
      <c r="H43" s="255"/>
      <c r="I43" s="261">
        <f>D35/60*D47</f>
        <v>1.6666666666666667</v>
      </c>
    </row>
    <row r="44" spans="1:13" ht="15" thickTop="1" thickBot="1" x14ac:dyDescent="0.3">
      <c r="A44" s="399">
        <v>30</v>
      </c>
      <c r="B44" s="352" t="s">
        <v>26</v>
      </c>
      <c r="C44" s="353"/>
      <c r="D44" s="34">
        <v>3</v>
      </c>
      <c r="E44" s="347"/>
      <c r="F44" s="428">
        <v>63</v>
      </c>
      <c r="G44" s="429" t="s">
        <v>34</v>
      </c>
      <c r="H44" s="192">
        <f>SUM(H37:H43)</f>
        <v>8.3440993589743577</v>
      </c>
      <c r="I44" s="262">
        <f>SUM(I37:I43)</f>
        <v>7.6955219780219775</v>
      </c>
    </row>
    <row r="45" spans="1:13" ht="15" customHeight="1" thickTop="1" x14ac:dyDescent="0.25">
      <c r="A45" s="430">
        <v>31</v>
      </c>
      <c r="B45" s="425" t="s">
        <v>182</v>
      </c>
      <c r="C45" s="409"/>
      <c r="D45" s="34">
        <v>2</v>
      </c>
      <c r="E45" s="347"/>
      <c r="F45" s="431">
        <v>64</v>
      </c>
      <c r="G45" s="432" t="s">
        <v>202</v>
      </c>
      <c r="H45" s="206">
        <f>H44*D48</f>
        <v>0.83440993589743584</v>
      </c>
      <c r="I45" s="263">
        <f>I44*D48</f>
        <v>0.76955219780219775</v>
      </c>
    </row>
    <row r="46" spans="1:13" x14ac:dyDescent="0.25">
      <c r="A46" s="430">
        <v>32</v>
      </c>
      <c r="B46" s="352" t="s">
        <v>14</v>
      </c>
      <c r="C46" s="353"/>
      <c r="D46" s="34">
        <v>10</v>
      </c>
      <c r="E46" s="347"/>
      <c r="F46" s="433">
        <v>65</v>
      </c>
      <c r="G46" s="434" t="s">
        <v>203</v>
      </c>
      <c r="H46" s="206">
        <f>H44*D49</f>
        <v>0.41720496794871792</v>
      </c>
      <c r="I46" s="264">
        <f>I44*D49</f>
        <v>0.38477609890109887</v>
      </c>
    </row>
    <row r="47" spans="1:13" x14ac:dyDescent="0.25">
      <c r="A47" s="430">
        <v>33</v>
      </c>
      <c r="B47" s="425" t="s">
        <v>183</v>
      </c>
      <c r="C47" s="409"/>
      <c r="D47" s="34">
        <v>4</v>
      </c>
      <c r="F47" s="435">
        <v>66</v>
      </c>
      <c r="G47" s="436" t="s">
        <v>204</v>
      </c>
      <c r="H47" s="256">
        <f>H44*D50</f>
        <v>0.83440993589743584</v>
      </c>
      <c r="I47" s="265">
        <f>I44*D50</f>
        <v>0.76955219780219775</v>
      </c>
    </row>
    <row r="48" spans="1:13" x14ac:dyDescent="0.25">
      <c r="A48" s="430">
        <v>34</v>
      </c>
      <c r="B48" s="352" t="s">
        <v>31</v>
      </c>
      <c r="C48" s="353"/>
      <c r="D48" s="35">
        <v>0.1</v>
      </c>
      <c r="F48" s="437">
        <v>67</v>
      </c>
      <c r="G48" s="438" t="s">
        <v>30</v>
      </c>
      <c r="H48" s="207">
        <f>SUM(H44:H47)</f>
        <v>10.430124198717946</v>
      </c>
      <c r="I48" s="266">
        <f>SUM(I44:I47)</f>
        <v>9.6194024725274723</v>
      </c>
    </row>
    <row r="49" spans="1:9" x14ac:dyDescent="0.25">
      <c r="A49" s="430">
        <v>35</v>
      </c>
      <c r="B49" s="352" t="s">
        <v>175</v>
      </c>
      <c r="C49" s="353"/>
      <c r="D49" s="197">
        <v>0.05</v>
      </c>
      <c r="F49" s="435">
        <v>68</v>
      </c>
      <c r="G49" s="439" t="s">
        <v>205</v>
      </c>
      <c r="H49" s="256">
        <f>H48*D51</f>
        <v>1.0430124198717947</v>
      </c>
      <c r="I49" s="265">
        <f>I48*D51</f>
        <v>0.96194024725274729</v>
      </c>
    </row>
    <row r="50" spans="1:9" x14ac:dyDescent="0.25">
      <c r="A50" s="430">
        <v>36</v>
      </c>
      <c r="B50" s="425" t="s">
        <v>176</v>
      </c>
      <c r="C50" s="409"/>
      <c r="D50" s="270">
        <v>0.1</v>
      </c>
      <c r="F50" s="437">
        <v>69</v>
      </c>
      <c r="G50" s="440" t="s">
        <v>180</v>
      </c>
      <c r="H50" s="257">
        <f>SUM(H48:H49)</f>
        <v>11.473136618589741</v>
      </c>
      <c r="I50" s="266">
        <f>SUM(I48:I49)</f>
        <v>10.581342719780219</v>
      </c>
    </row>
    <row r="51" spans="1:9" x14ac:dyDescent="0.25">
      <c r="A51" s="430">
        <v>37</v>
      </c>
      <c r="B51" s="425" t="s">
        <v>207</v>
      </c>
      <c r="C51" s="409"/>
      <c r="D51" s="35">
        <v>0.1</v>
      </c>
      <c r="F51" s="433">
        <v>70</v>
      </c>
      <c r="G51" s="441" t="s">
        <v>206</v>
      </c>
      <c r="H51" s="206">
        <f>H50*D52</f>
        <v>2.1798959575320507</v>
      </c>
      <c r="I51" s="264">
        <f>I50*D52</f>
        <v>2.0104551167582416</v>
      </c>
    </row>
    <row r="52" spans="1:9" ht="14.4" thickBot="1" x14ac:dyDescent="0.3">
      <c r="A52" s="442">
        <v>38</v>
      </c>
      <c r="B52" s="443" t="s">
        <v>37</v>
      </c>
      <c r="C52" s="444"/>
      <c r="D52" s="36">
        <v>0.19</v>
      </c>
      <c r="F52" s="445">
        <v>71</v>
      </c>
      <c r="G52" s="446" t="s">
        <v>190</v>
      </c>
      <c r="H52" s="208">
        <f>SUM(H50:H51)</f>
        <v>13.653032576121792</v>
      </c>
      <c r="I52" s="267">
        <f>SUM(I50:I51)</f>
        <v>12.591797836538461</v>
      </c>
    </row>
    <row r="53" spans="1:9" ht="14.4" thickTop="1" x14ac:dyDescent="0.25">
      <c r="D53" s="449"/>
    </row>
    <row r="68" spans="3:10" x14ac:dyDescent="0.25">
      <c r="C68" s="329"/>
      <c r="D68" s="329"/>
      <c r="J68" s="447"/>
    </row>
  </sheetData>
  <sheetProtection algorithmName="SHA-512" hashValue="tYiPkpmxyyl+h3PF/moYLwTReqbin4RqzKNQOZDHZupkb3DSW6FKpgh4TskBgE+A7Hku1eAMOlHQ9ahIlanFIg==" saltValue="dUeDRwu97mo7svHTKJ+GCw==" spinCount="100000" sheet="1" objects="1" scenarios="1"/>
  <mergeCells count="23">
    <mergeCell ref="B52:C52"/>
    <mergeCell ref="B35:C35"/>
    <mergeCell ref="B48:C48"/>
    <mergeCell ref="B49:C49"/>
    <mergeCell ref="B44:C44"/>
    <mergeCell ref="B46:C46"/>
    <mergeCell ref="B22:C22"/>
    <mergeCell ref="B23:C23"/>
    <mergeCell ref="B24:C24"/>
    <mergeCell ref="B25:C25"/>
    <mergeCell ref="B27:C27"/>
    <mergeCell ref="B21:C21"/>
    <mergeCell ref="A1:H1"/>
    <mergeCell ref="A2:D2"/>
    <mergeCell ref="B10:C10"/>
    <mergeCell ref="B11:C11"/>
    <mergeCell ref="B12:C12"/>
    <mergeCell ref="B13:C13"/>
    <mergeCell ref="B15:C15"/>
    <mergeCell ref="B16:C16"/>
    <mergeCell ref="B17:C17"/>
    <mergeCell ref="B18:C18"/>
    <mergeCell ref="B20:C20"/>
  </mergeCells>
  <dataValidations count="2">
    <dataValidation type="list" allowBlank="1" showInputMessage="1" showErrorMessage="1" sqref="D37">
      <formula1>Flaschengöße</formula1>
    </dataValidation>
    <dataValidation allowBlank="1" showErrorMessage="1" errorTitle="nicht in Liste" sqref="D15"/>
  </dataValidations>
  <pageMargins left="0.51181102362204722" right="0.51181102362204722" top="0.39370078740157483" bottom="0.39370078740157483" header="0.31496062992125984" footer="0.31496062992125984"/>
  <pageSetup paperSize="9" scale="71" fitToWidth="0" orientation="landscape" verticalDpi="4294967295" r:id="rId1"/>
  <headerFooter>
    <oddFooter>&amp;L&amp;7Erstellt. LVWO Weinsberg J. Friz&amp;C&amp;7&amp;F&amp;R&amp;7&amp;D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49163" r:id="rId4">
          <objectPr defaultSize="0" autoPict="0" r:id="rId5">
            <anchor moveWithCells="1" sizeWithCells="1">
              <from>
                <xdr:col>6</xdr:col>
                <xdr:colOff>1645920</xdr:colOff>
                <xdr:row>1</xdr:row>
                <xdr:rowOff>99060</xdr:rowOff>
              </from>
              <to>
                <xdr:col>6</xdr:col>
                <xdr:colOff>2331720</xdr:colOff>
                <xdr:row>4</xdr:row>
                <xdr:rowOff>76200</xdr:rowOff>
              </to>
            </anchor>
          </objectPr>
        </oleObject>
      </mc:Choice>
      <mc:Fallback>
        <oleObject progId="Word.Picture.8" shapeId="4916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8</vt:i4>
      </vt:variant>
    </vt:vector>
  </HeadingPairs>
  <TitlesOfParts>
    <vt:vector size="13" baseType="lpstr">
      <vt:lpstr>Daten Drop Down</vt:lpstr>
      <vt:lpstr>Bedienungsanleitung</vt:lpstr>
      <vt:lpstr>Ausbeuteberechnung Geist- Gin</vt:lpstr>
      <vt:lpstr>Geiste+ Gin</vt:lpstr>
      <vt:lpstr>Fruchtsaftliköre</vt:lpstr>
      <vt:lpstr>Abtriebe_Tag</vt:lpstr>
      <vt:lpstr>Ausbeutesatz</vt:lpstr>
      <vt:lpstr>Dauer</vt:lpstr>
      <vt:lpstr>'Ausbeuteberechnung Geist- Gin'!Druckbereich</vt:lpstr>
      <vt:lpstr>Bedienungsanleitung!Druckbereich</vt:lpstr>
      <vt:lpstr>Flaschengöße</vt:lpstr>
      <vt:lpstr>Füllmenge</vt:lpstr>
      <vt:lpstr>Kontingent</vt:lpstr>
    </vt:vector>
  </TitlesOfParts>
  <Company>LGL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Friz, Jürgen (LVWO)</dc:creator>
  <cp:lastModifiedBy>Friz, Jürgen (LVWO)</cp:lastModifiedBy>
  <cp:lastPrinted>2020-08-04T07:02:27Z</cp:lastPrinted>
  <dcterms:created xsi:type="dcterms:W3CDTF">2017-09-26T09:36:12Z</dcterms:created>
  <dcterms:modified xsi:type="dcterms:W3CDTF">2024-01-15T10:01:50Z</dcterms:modified>
</cp:coreProperties>
</file>